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durdica_kuharski_skole_hr/Documents/Tajnica-Đurđica/FINANCIJE/FINANCIJSKI PLAN/2025/"/>
    </mc:Choice>
  </mc:AlternateContent>
  <xr:revisionPtr revIDLastSave="0" documentId="8_{284C9C3E-4CE4-4A54-BFB1-199C405F76F8}" xr6:coauthVersionLast="47" xr6:coauthVersionMax="47" xr10:uidLastSave="{00000000-0000-0000-0000-000000000000}"/>
  <bookViews>
    <workbookView xWindow="-110" yWindow="-110" windowWidth="19420" windowHeight="10420" firstSheet="7" activeTab="9" xr2:uid="{00000000-000D-0000-FFFF-FFFF00000000}"/>
  </bookViews>
  <sheets>
    <sheet name="SAŽETAK" sheetId="8" r:id="rId1"/>
    <sheet name=" Račun prihoda i rashoda" sheetId="9" r:id="rId2"/>
    <sheet name="Obrazloženje Općeg dijela" sheetId="17" r:id="rId3"/>
    <sheet name="Prihodi i rashodi po izvorima" sheetId="10" r:id="rId4"/>
    <sheet name="Rashodi prema funkcijskoj kl" sheetId="5" r:id="rId5"/>
    <sheet name="Račun financiranja" sheetId="11" r:id="rId6"/>
    <sheet name="Višak-manjak i VPU" sheetId="15" r:id="rId7"/>
    <sheet name="POSEBNI DIO" sheetId="7" r:id="rId8"/>
    <sheet name="Obrazloženje posebnog dijela" sheetId="18" r:id="rId9"/>
    <sheet name="ZAVRŠNE ODREDBE" sheetId="16" r:id="rId10"/>
  </sheets>
  <definedNames>
    <definedName name="_xlnm.Print_Titles" localSheetId="6">'Višak-manjak i VPU'!$8:$8</definedName>
    <definedName name="_xlnm.Print_Area" localSheetId="1">' Račun prihoda i rashoda'!$A$2:$H$68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9" l="1"/>
  <c r="E40" i="9"/>
  <c r="F40" i="9"/>
  <c r="G40" i="9"/>
  <c r="H40" i="9"/>
  <c r="C40" i="9"/>
  <c r="D41" i="9"/>
  <c r="E41" i="9"/>
  <c r="F41" i="9"/>
  <c r="G41" i="9"/>
  <c r="H41" i="9"/>
  <c r="C41" i="9"/>
  <c r="D42" i="9"/>
  <c r="E42" i="9"/>
  <c r="F42" i="9"/>
  <c r="G42" i="9"/>
  <c r="H42" i="9"/>
  <c r="C42" i="9"/>
  <c r="E43" i="9"/>
  <c r="F43" i="9"/>
  <c r="G43" i="9"/>
  <c r="H43" i="9"/>
  <c r="C43" i="9"/>
  <c r="G52" i="9"/>
  <c r="H52" i="9"/>
  <c r="E45" i="9"/>
  <c r="G45" i="9"/>
  <c r="H45" i="9"/>
  <c r="E46" i="9"/>
  <c r="G46" i="9"/>
  <c r="H46" i="9"/>
  <c r="E47" i="9"/>
  <c r="F47" i="9"/>
  <c r="G47" i="9"/>
  <c r="H47" i="9"/>
  <c r="C47" i="9"/>
  <c r="E48" i="9"/>
  <c r="G48" i="9"/>
  <c r="H48" i="9"/>
  <c r="E49" i="9"/>
  <c r="G49" i="9"/>
  <c r="H49" i="9"/>
  <c r="D50" i="9"/>
  <c r="E50" i="9"/>
  <c r="G50" i="9"/>
  <c r="H50" i="9"/>
  <c r="C50" i="9"/>
  <c r="D51" i="9"/>
  <c r="E51" i="9"/>
  <c r="F51" i="9"/>
  <c r="G51" i="9"/>
  <c r="H51" i="9"/>
  <c r="E53" i="9"/>
  <c r="G53" i="9"/>
  <c r="H53" i="9"/>
  <c r="E55" i="9"/>
  <c r="G55" i="9"/>
  <c r="H55" i="9"/>
  <c r="C55" i="9"/>
  <c r="D57" i="9"/>
  <c r="E57" i="9"/>
  <c r="F57" i="9"/>
  <c r="G57" i="9"/>
  <c r="H57" i="9"/>
  <c r="C57" i="9"/>
  <c r="D58" i="9"/>
  <c r="E58" i="9"/>
  <c r="F58" i="9"/>
  <c r="G58" i="9"/>
  <c r="H58" i="9"/>
  <c r="C58" i="9"/>
  <c r="D60" i="9"/>
  <c r="E60" i="9"/>
  <c r="F60" i="9"/>
  <c r="G60" i="9"/>
  <c r="H60" i="9"/>
  <c r="C60" i="9"/>
  <c r="D61" i="9"/>
  <c r="E61" i="9"/>
  <c r="F61" i="9"/>
  <c r="G61" i="9"/>
  <c r="H61" i="9"/>
  <c r="C61" i="9"/>
  <c r="D63" i="9"/>
  <c r="D62" i="9" s="1"/>
  <c r="E63" i="9"/>
  <c r="E62" i="9" s="1"/>
  <c r="F63" i="9"/>
  <c r="F62" i="9" s="1"/>
  <c r="G63" i="9"/>
  <c r="G62" i="9" s="1"/>
  <c r="H63" i="9"/>
  <c r="H62" i="9" s="1"/>
  <c r="C63" i="9"/>
  <c r="D66" i="9"/>
  <c r="E66" i="9"/>
  <c r="F66" i="9"/>
  <c r="G66" i="9"/>
  <c r="H66" i="9"/>
  <c r="C66" i="9"/>
  <c r="E67" i="9"/>
  <c r="D67" i="9"/>
  <c r="F67" i="9"/>
  <c r="G67" i="9"/>
  <c r="H67" i="9"/>
  <c r="C67" i="9"/>
  <c r="D68" i="9"/>
  <c r="E68" i="9"/>
  <c r="F68" i="9"/>
  <c r="G68" i="9"/>
  <c r="H68" i="9"/>
  <c r="C68" i="9"/>
  <c r="F38" i="10"/>
  <c r="F36" i="10" s="1"/>
  <c r="F15" i="10"/>
  <c r="F26" i="9" s="1"/>
  <c r="F23" i="10"/>
  <c r="F17" i="9" s="1"/>
  <c r="F26" i="10"/>
  <c r="F28" i="9" s="1"/>
  <c r="E15" i="5"/>
  <c r="E16" i="15"/>
  <c r="E22" i="15" s="1"/>
  <c r="E10" i="15"/>
  <c r="F109" i="7"/>
  <c r="E106" i="7"/>
  <c r="E105" i="7" s="1"/>
  <c r="E52" i="9" s="1"/>
  <c r="F106" i="7"/>
  <c r="F105" i="7" s="1"/>
  <c r="D106" i="7"/>
  <c r="D105" i="7" s="1"/>
  <c r="C106" i="7"/>
  <c r="C105" i="7" s="1"/>
  <c r="F103" i="7"/>
  <c r="F102" i="7" s="1"/>
  <c r="F15" i="7" s="1"/>
  <c r="C102" i="7"/>
  <c r="F81" i="7"/>
  <c r="F80" i="7" s="1"/>
  <c r="F13" i="7" s="1"/>
  <c r="F19" i="10" s="1"/>
  <c r="F22" i="9" s="1"/>
  <c r="C59" i="9" l="1"/>
  <c r="F42" i="10"/>
  <c r="F50" i="9"/>
  <c r="F65" i="9"/>
  <c r="F64" i="9" s="1"/>
  <c r="I20" i="8" s="1"/>
  <c r="H56" i="9"/>
  <c r="D56" i="9"/>
  <c r="G56" i="9"/>
  <c r="C56" i="9"/>
  <c r="E56" i="9"/>
  <c r="E59" i="9"/>
  <c r="G65" i="9"/>
  <c r="G64" i="9" s="1"/>
  <c r="G59" i="9"/>
  <c r="H59" i="9"/>
  <c r="D59" i="9"/>
  <c r="F59" i="9"/>
  <c r="E44" i="9"/>
  <c r="F39" i="9"/>
  <c r="C65" i="9"/>
  <c r="E65" i="9"/>
  <c r="E64" i="9" s="1"/>
  <c r="F56" i="9"/>
  <c r="G39" i="9"/>
  <c r="C39" i="9"/>
  <c r="H65" i="9"/>
  <c r="H64" i="9" s="1"/>
  <c r="D65" i="9"/>
  <c r="D64" i="9" s="1"/>
  <c r="G44" i="9"/>
  <c r="H39" i="9"/>
  <c r="H44" i="9"/>
  <c r="E39" i="9"/>
  <c r="F42" i="7"/>
  <c r="F41" i="7" s="1"/>
  <c r="F138" i="7"/>
  <c r="F134" i="7"/>
  <c r="F130" i="7"/>
  <c r="F129" i="7" s="1"/>
  <c r="F126" i="7"/>
  <c r="F125" i="7" s="1"/>
  <c r="F121" i="7"/>
  <c r="F120" i="7" s="1"/>
  <c r="F117" i="7"/>
  <c r="F116" i="7" s="1"/>
  <c r="F113" i="7"/>
  <c r="F112" i="7" s="1"/>
  <c r="F108" i="7"/>
  <c r="F100" i="7"/>
  <c r="F99" i="7" s="1"/>
  <c r="F97" i="7"/>
  <c r="F96" i="7" s="1"/>
  <c r="F93" i="7"/>
  <c r="F92" i="7" s="1"/>
  <c r="F88" i="7"/>
  <c r="F87" i="7" s="1"/>
  <c r="F84" i="7"/>
  <c r="F83" i="7" s="1"/>
  <c r="F78" i="7"/>
  <c r="F77" i="7" s="1"/>
  <c r="F75" i="7"/>
  <c r="F74" i="7" s="1"/>
  <c r="F71" i="7"/>
  <c r="F70" i="7" s="1"/>
  <c r="F67" i="7"/>
  <c r="F65" i="7"/>
  <c r="F62" i="7"/>
  <c r="F61" i="7" s="1"/>
  <c r="F58" i="7"/>
  <c r="F57" i="7" s="1"/>
  <c r="F55" i="7"/>
  <c r="F54" i="7" s="1"/>
  <c r="F52" i="7"/>
  <c r="F51" i="7" s="1"/>
  <c r="F46" i="7"/>
  <c r="F45" i="7" s="1"/>
  <c r="F44" i="7" s="1"/>
  <c r="F37" i="7"/>
  <c r="F36" i="7" s="1"/>
  <c r="F33" i="7"/>
  <c r="F32" i="7" s="1"/>
  <c r="F27" i="7"/>
  <c r="F26" i="7" s="1"/>
  <c r="F24" i="7"/>
  <c r="F23" i="7" s="1"/>
  <c r="C110" i="7"/>
  <c r="C109" i="7" s="1"/>
  <c r="C108" i="7" s="1"/>
  <c r="C139" i="7"/>
  <c r="C138" i="7" s="1"/>
  <c r="C135" i="7"/>
  <c r="C134" i="7" s="1"/>
  <c r="D75" i="7"/>
  <c r="D74" i="7" s="1"/>
  <c r="C75" i="7"/>
  <c r="C74" i="7" s="1"/>
  <c r="D139" i="7"/>
  <c r="D138" i="7" s="1"/>
  <c r="D135" i="7"/>
  <c r="D134" i="7" s="1"/>
  <c r="D130" i="7"/>
  <c r="D129" i="7" s="1"/>
  <c r="C130" i="7"/>
  <c r="C129" i="7" s="1"/>
  <c r="D126" i="7"/>
  <c r="D125" i="7" s="1"/>
  <c r="C126" i="7"/>
  <c r="C125" i="7" s="1"/>
  <c r="C121" i="7"/>
  <c r="C120" i="7" s="1"/>
  <c r="C117" i="7"/>
  <c r="C116" i="7" s="1"/>
  <c r="D113" i="7"/>
  <c r="D112" i="7" s="1"/>
  <c r="D111" i="7" s="1"/>
  <c r="C113" i="7"/>
  <c r="C112" i="7" s="1"/>
  <c r="C111" i="7" s="1"/>
  <c r="D110" i="7"/>
  <c r="D109" i="7" s="1"/>
  <c r="D108" i="7" s="1"/>
  <c r="C100" i="7"/>
  <c r="C99" i="7" s="1"/>
  <c r="D97" i="7"/>
  <c r="D96" i="7" s="1"/>
  <c r="C97" i="7"/>
  <c r="C96" i="7" s="1"/>
  <c r="D93" i="7"/>
  <c r="D92" i="7" s="1"/>
  <c r="C93" i="7"/>
  <c r="C92" i="7" s="1"/>
  <c r="D88" i="7"/>
  <c r="D87" i="7" s="1"/>
  <c r="C88" i="7"/>
  <c r="C87" i="7" s="1"/>
  <c r="D84" i="7"/>
  <c r="D83" i="7" s="1"/>
  <c r="C84" i="7"/>
  <c r="C83" i="7" s="1"/>
  <c r="D78" i="7"/>
  <c r="D77" i="7" s="1"/>
  <c r="C78" i="7"/>
  <c r="C77" i="7" s="1"/>
  <c r="D73" i="7"/>
  <c r="D72" i="7"/>
  <c r="D40" i="9" s="1"/>
  <c r="C71" i="7"/>
  <c r="C70" i="7" s="1"/>
  <c r="D67" i="7"/>
  <c r="C67" i="7"/>
  <c r="D65" i="7"/>
  <c r="C65" i="7"/>
  <c r="D62" i="7"/>
  <c r="D61" i="7" s="1"/>
  <c r="C62" i="7"/>
  <c r="C61" i="7" s="1"/>
  <c r="D58" i="7"/>
  <c r="D57" i="7" s="1"/>
  <c r="C58" i="7"/>
  <c r="C57" i="7" s="1"/>
  <c r="D55" i="7"/>
  <c r="D54" i="7" s="1"/>
  <c r="C55" i="7"/>
  <c r="C54" i="7" s="1"/>
  <c r="D52" i="7"/>
  <c r="D51" i="7" s="1"/>
  <c r="C52" i="7"/>
  <c r="C51" i="7" s="1"/>
  <c r="D47" i="7"/>
  <c r="C46" i="7"/>
  <c r="C45" i="7" s="1"/>
  <c r="C44" i="7" s="1"/>
  <c r="D42" i="7"/>
  <c r="D41" i="7" s="1"/>
  <c r="D37" i="7"/>
  <c r="D36" i="7" s="1"/>
  <c r="C37" i="7"/>
  <c r="C36" i="7" s="1"/>
  <c r="D33" i="7"/>
  <c r="D32" i="7" s="1"/>
  <c r="C33" i="7"/>
  <c r="C32" i="7" s="1"/>
  <c r="D30" i="7"/>
  <c r="D29" i="7" s="1"/>
  <c r="D27" i="7"/>
  <c r="D26" i="7" s="1"/>
  <c r="C27" i="7"/>
  <c r="C26" i="7" s="1"/>
  <c r="D25" i="7"/>
  <c r="D24" i="7" s="1"/>
  <c r="D23" i="7" s="1"/>
  <c r="C24" i="7"/>
  <c r="C23" i="7" s="1"/>
  <c r="C45" i="9" s="1"/>
  <c r="D8" i="7"/>
  <c r="D7" i="7" s="1"/>
  <c r="G22" i="15"/>
  <c r="G16" i="15"/>
  <c r="F16" i="15"/>
  <c r="D16" i="15"/>
  <c r="C16" i="15"/>
  <c r="B16" i="15"/>
  <c r="G10" i="15"/>
  <c r="F10" i="15"/>
  <c r="F22" i="15" s="1"/>
  <c r="D10" i="15"/>
  <c r="C10" i="15"/>
  <c r="B10" i="15"/>
  <c r="B22" i="15" s="1"/>
  <c r="H15" i="5"/>
  <c r="G15" i="5"/>
  <c r="H13" i="5"/>
  <c r="H12" i="5" s="1"/>
  <c r="G13" i="5"/>
  <c r="G12" i="5" s="1"/>
  <c r="E13" i="5"/>
  <c r="E12" i="5" s="1"/>
  <c r="H51" i="10"/>
  <c r="H50" i="10" s="1"/>
  <c r="G51" i="10"/>
  <c r="G50" i="10" s="1"/>
  <c r="E51" i="10"/>
  <c r="E50" i="10" s="1"/>
  <c r="C51" i="10"/>
  <c r="C50" i="10" s="1"/>
  <c r="H48" i="10"/>
  <c r="H47" i="10" s="1"/>
  <c r="G48" i="10"/>
  <c r="G47" i="10" s="1"/>
  <c r="E48" i="10"/>
  <c r="E47" i="10" s="1"/>
  <c r="H45" i="10"/>
  <c r="G45" i="10"/>
  <c r="H44" i="10"/>
  <c r="G44" i="10"/>
  <c r="E44" i="10"/>
  <c r="H42" i="10"/>
  <c r="G42" i="10"/>
  <c r="E42" i="10"/>
  <c r="D42" i="10"/>
  <c r="C42" i="10"/>
  <c r="H41" i="10"/>
  <c r="G41" i="10"/>
  <c r="E41" i="10"/>
  <c r="H40" i="10"/>
  <c r="G40" i="10"/>
  <c r="E40" i="10"/>
  <c r="H38" i="10"/>
  <c r="G38" i="10"/>
  <c r="E38" i="10"/>
  <c r="C38" i="10"/>
  <c r="H37" i="10"/>
  <c r="H36" i="10" s="1"/>
  <c r="G37" i="10"/>
  <c r="E37" i="10"/>
  <c r="E36" i="10" s="1"/>
  <c r="H35" i="10"/>
  <c r="H34" i="10" s="1"/>
  <c r="G35" i="10"/>
  <c r="G34" i="10" s="1"/>
  <c r="E35" i="10"/>
  <c r="E34" i="10" s="1"/>
  <c r="H28" i="10"/>
  <c r="H27" i="10" s="1"/>
  <c r="G28" i="10"/>
  <c r="G23" i="9" s="1"/>
  <c r="E28" i="10"/>
  <c r="E23" i="9" s="1"/>
  <c r="D28" i="10"/>
  <c r="D23" i="9" s="1"/>
  <c r="C28" i="10"/>
  <c r="C27" i="10" s="1"/>
  <c r="H26" i="10"/>
  <c r="H28" i="9" s="1"/>
  <c r="G26" i="10"/>
  <c r="G28" i="9" s="1"/>
  <c r="E26" i="10"/>
  <c r="D26" i="10"/>
  <c r="D28" i="9" s="1"/>
  <c r="C26" i="10"/>
  <c r="C28" i="9" s="1"/>
  <c r="H25" i="10"/>
  <c r="H27" i="9" s="1"/>
  <c r="G25" i="10"/>
  <c r="E25" i="10"/>
  <c r="E27" i="9" s="1"/>
  <c r="D25" i="10"/>
  <c r="D27" i="9" s="1"/>
  <c r="H23" i="10"/>
  <c r="H17" i="9" s="1"/>
  <c r="G23" i="10"/>
  <c r="G17" i="9" s="1"/>
  <c r="E23" i="10"/>
  <c r="E17" i="9" s="1"/>
  <c r="D23" i="10"/>
  <c r="D17" i="9" s="1"/>
  <c r="C23" i="10"/>
  <c r="C17" i="9" s="1"/>
  <c r="H22" i="10"/>
  <c r="H16" i="9" s="1"/>
  <c r="G22" i="10"/>
  <c r="G16" i="9" s="1"/>
  <c r="E22" i="10"/>
  <c r="D22" i="10"/>
  <c r="D16" i="9" s="1"/>
  <c r="H21" i="10"/>
  <c r="H15" i="9" s="1"/>
  <c r="G21" i="10"/>
  <c r="E21" i="10"/>
  <c r="E15" i="9" s="1"/>
  <c r="D21" i="10"/>
  <c r="D15" i="9" s="1"/>
  <c r="H19" i="10"/>
  <c r="H22" i="9" s="1"/>
  <c r="G19" i="10"/>
  <c r="G22" i="9" s="1"/>
  <c r="E19" i="10"/>
  <c r="E22" i="9" s="1"/>
  <c r="D19" i="10"/>
  <c r="D22" i="9" s="1"/>
  <c r="C19" i="10"/>
  <c r="C22" i="9" s="1"/>
  <c r="H18" i="10"/>
  <c r="H21" i="9" s="1"/>
  <c r="G18" i="10"/>
  <c r="G21" i="9" s="1"/>
  <c r="E18" i="10"/>
  <c r="D18" i="10"/>
  <c r="D21" i="9" s="1"/>
  <c r="H17" i="10"/>
  <c r="G17" i="10"/>
  <c r="E17" i="10"/>
  <c r="D17" i="10"/>
  <c r="D31" i="9" s="1"/>
  <c r="H15" i="10"/>
  <c r="H26" i="9" s="1"/>
  <c r="G15" i="10"/>
  <c r="G26" i="9" s="1"/>
  <c r="E15" i="10"/>
  <c r="E26" i="9" s="1"/>
  <c r="D15" i="10"/>
  <c r="C15" i="10"/>
  <c r="C26" i="9" s="1"/>
  <c r="H14" i="10"/>
  <c r="H25" i="9" s="1"/>
  <c r="G14" i="10"/>
  <c r="E14" i="10"/>
  <c r="D14" i="10"/>
  <c r="D25" i="9" s="1"/>
  <c r="H12" i="10"/>
  <c r="H11" i="10" s="1"/>
  <c r="G12" i="10"/>
  <c r="G30" i="9" s="1"/>
  <c r="E12" i="10"/>
  <c r="E11" i="10" s="1"/>
  <c r="C62" i="9"/>
  <c r="C51" i="9"/>
  <c r="E31" i="9"/>
  <c r="H18" i="9"/>
  <c r="G18" i="9"/>
  <c r="E18" i="9"/>
  <c r="D18" i="9"/>
  <c r="C18" i="9"/>
  <c r="K44" i="8"/>
  <c r="J44" i="8"/>
  <c r="H44" i="8"/>
  <c r="G44" i="8"/>
  <c r="F44" i="8"/>
  <c r="K29" i="8"/>
  <c r="J29" i="8"/>
  <c r="H29" i="8"/>
  <c r="G29" i="8"/>
  <c r="F29" i="8"/>
  <c r="D27" i="10" l="1"/>
  <c r="E27" i="10"/>
  <c r="G27" i="10"/>
  <c r="D52" i="9"/>
  <c r="F52" i="9"/>
  <c r="C46" i="9"/>
  <c r="F50" i="7"/>
  <c r="D40" i="10"/>
  <c r="D48" i="9"/>
  <c r="D48" i="10"/>
  <c r="D47" i="10" s="1"/>
  <c r="D53" i="9"/>
  <c r="F45" i="9"/>
  <c r="F8" i="7"/>
  <c r="F12" i="10" s="1"/>
  <c r="F35" i="10"/>
  <c r="F34" i="10" s="1"/>
  <c r="D46" i="9"/>
  <c r="D46" i="7"/>
  <c r="D45" i="7" s="1"/>
  <c r="D44" i="7" s="1"/>
  <c r="D43" i="9"/>
  <c r="D39" i="9" s="1"/>
  <c r="C12" i="7"/>
  <c r="C18" i="10" s="1"/>
  <c r="C21" i="9" s="1"/>
  <c r="C49" i="9"/>
  <c r="F9" i="7"/>
  <c r="F14" i="10" s="1"/>
  <c r="F46" i="9"/>
  <c r="F86" i="7"/>
  <c r="F48" i="10"/>
  <c r="F47" i="10" s="1"/>
  <c r="F53" i="9"/>
  <c r="F18" i="7"/>
  <c r="F25" i="10" s="1"/>
  <c r="D38" i="10"/>
  <c r="D47" i="9"/>
  <c r="D41" i="10"/>
  <c r="D49" i="9"/>
  <c r="F11" i="7"/>
  <c r="F17" i="10" s="1"/>
  <c r="F40" i="10"/>
  <c r="F48" i="9"/>
  <c r="F49" i="9"/>
  <c r="F12" i="7"/>
  <c r="F18" i="10" s="1"/>
  <c r="F21" i="9" s="1"/>
  <c r="F41" i="10"/>
  <c r="F20" i="7"/>
  <c r="F28" i="10" s="1"/>
  <c r="F55" i="9"/>
  <c r="F51" i="10"/>
  <c r="F50" i="10" s="1"/>
  <c r="D45" i="9"/>
  <c r="C40" i="10"/>
  <c r="C48" i="9"/>
  <c r="D51" i="10"/>
  <c r="D50" i="10" s="1"/>
  <c r="D55" i="9"/>
  <c r="C52" i="9"/>
  <c r="C48" i="10"/>
  <c r="C47" i="10" s="1"/>
  <c r="C53" i="9"/>
  <c r="H38" i="9"/>
  <c r="H37" i="9" s="1"/>
  <c r="D22" i="15"/>
  <c r="C22" i="15"/>
  <c r="E38" i="9"/>
  <c r="E37" i="9" s="1"/>
  <c r="G38" i="9"/>
  <c r="G37" i="9" s="1"/>
  <c r="F44" i="10"/>
  <c r="F43" i="10" s="1"/>
  <c r="F14" i="7"/>
  <c r="F124" i="7"/>
  <c r="C9" i="7"/>
  <c r="C14" i="10" s="1"/>
  <c r="C13" i="10" s="1"/>
  <c r="H20" i="8"/>
  <c r="G13" i="10"/>
  <c r="C11" i="7"/>
  <c r="C17" i="10" s="1"/>
  <c r="C31" i="9" s="1"/>
  <c r="J20" i="8"/>
  <c r="F133" i="7"/>
  <c r="C22" i="7"/>
  <c r="F22" i="7"/>
  <c r="G11" i="10"/>
  <c r="G25" i="9"/>
  <c r="D12" i="10"/>
  <c r="D11" i="10" s="1"/>
  <c r="C69" i="7"/>
  <c r="C14" i="7"/>
  <c r="C21" i="10" s="1"/>
  <c r="C15" i="9" s="1"/>
  <c r="C18" i="7"/>
  <c r="C25" i="10" s="1"/>
  <c r="C24" i="10" s="1"/>
  <c r="F115" i="7"/>
  <c r="F64" i="7"/>
  <c r="F60" i="7" s="1"/>
  <c r="F111" i="7"/>
  <c r="F69" i="7"/>
  <c r="C50" i="7"/>
  <c r="C8" i="7"/>
  <c r="E11" i="5"/>
  <c r="E10" i="5" s="1"/>
  <c r="G11" i="5"/>
  <c r="G10" i="5" s="1"/>
  <c r="C133" i="7"/>
  <c r="E30" i="9"/>
  <c r="E29" i="9" s="1"/>
  <c r="D13" i="10"/>
  <c r="H16" i="10"/>
  <c r="H39" i="10"/>
  <c r="C64" i="7"/>
  <c r="C60" i="7" s="1"/>
  <c r="C124" i="7"/>
  <c r="C86" i="7"/>
  <c r="C115" i="7"/>
  <c r="G39" i="10"/>
  <c r="H43" i="10"/>
  <c r="H13" i="10"/>
  <c r="H31" i="9"/>
  <c r="H20" i="10"/>
  <c r="G20" i="10"/>
  <c r="E20" i="10"/>
  <c r="G24" i="10"/>
  <c r="H11" i="5"/>
  <c r="H10" i="5" s="1"/>
  <c r="H24" i="10"/>
  <c r="H24" i="9"/>
  <c r="G36" i="10"/>
  <c r="D71" i="7"/>
  <c r="D70" i="7" s="1"/>
  <c r="D69" i="7" s="1"/>
  <c r="H14" i="9"/>
  <c r="G20" i="9"/>
  <c r="D24" i="10"/>
  <c r="G43" i="10"/>
  <c r="D133" i="7"/>
  <c r="D14" i="9"/>
  <c r="E13" i="10"/>
  <c r="E24" i="10"/>
  <c r="D64" i="7"/>
  <c r="C41" i="10"/>
  <c r="C39" i="10" s="1"/>
  <c r="G20" i="8"/>
  <c r="K20" i="8"/>
  <c r="G16" i="10"/>
  <c r="E16" i="10"/>
  <c r="D20" i="9"/>
  <c r="E39" i="10"/>
  <c r="E43" i="10"/>
  <c r="D124" i="7"/>
  <c r="C64" i="9"/>
  <c r="F20" i="8" s="1"/>
  <c r="D50" i="7"/>
  <c r="D37" i="10"/>
  <c r="D39" i="10"/>
  <c r="D44" i="10"/>
  <c r="D86" i="7"/>
  <c r="D22" i="7"/>
  <c r="G27" i="9"/>
  <c r="E28" i="9"/>
  <c r="H30" i="9"/>
  <c r="G31" i="9"/>
  <c r="G29" i="9" s="1"/>
  <c r="D16" i="10"/>
  <c r="D20" i="10"/>
  <c r="C44" i="10"/>
  <c r="G15" i="9"/>
  <c r="G14" i="9" s="1"/>
  <c r="E16" i="9"/>
  <c r="E14" i="9" s="1"/>
  <c r="E21" i="9"/>
  <c r="E20" i="9" s="1"/>
  <c r="C23" i="9"/>
  <c r="C20" i="9" s="1"/>
  <c r="H23" i="9"/>
  <c r="H20" i="9" s="1"/>
  <c r="E25" i="9"/>
  <c r="D26" i="9"/>
  <c r="D24" i="9" s="1"/>
  <c r="C36" i="10"/>
  <c r="C35" i="10"/>
  <c r="C34" i="10" s="1"/>
  <c r="D36" i="10" l="1"/>
  <c r="C44" i="9"/>
  <c r="C38" i="9" s="1"/>
  <c r="D45" i="10"/>
  <c r="D43" i="10" s="1"/>
  <c r="D15" i="5"/>
  <c r="F31" i="9"/>
  <c r="F16" i="10"/>
  <c r="F39" i="10"/>
  <c r="F33" i="10" s="1"/>
  <c r="F13" i="5"/>
  <c r="F12" i="5" s="1"/>
  <c r="F15" i="5"/>
  <c r="F27" i="9"/>
  <c r="F24" i="10"/>
  <c r="F11" i="10"/>
  <c r="F30" i="9"/>
  <c r="C15" i="5"/>
  <c r="F16" i="7"/>
  <c r="F22" i="10" s="1"/>
  <c r="F16" i="9" s="1"/>
  <c r="D44" i="9"/>
  <c r="D38" i="9" s="1"/>
  <c r="D37" i="9" s="1"/>
  <c r="F27" i="10"/>
  <c r="F23" i="9"/>
  <c r="F20" i="9" s="1"/>
  <c r="F25" i="9"/>
  <c r="F13" i="10"/>
  <c r="F44" i="9"/>
  <c r="F38" i="9" s="1"/>
  <c r="C37" i="9"/>
  <c r="F21" i="10"/>
  <c r="F7" i="7"/>
  <c r="C25" i="9"/>
  <c r="G33" i="10"/>
  <c r="C16" i="10"/>
  <c r="D30" i="9"/>
  <c r="D29" i="9" s="1"/>
  <c r="D13" i="9" s="1"/>
  <c r="D12" i="9" s="1"/>
  <c r="G16" i="8" s="1"/>
  <c r="G15" i="8" s="1"/>
  <c r="G53" i="8" s="1"/>
  <c r="D60" i="7"/>
  <c r="D21" i="7" s="1"/>
  <c r="H10" i="10"/>
  <c r="F21" i="7"/>
  <c r="G24" i="9"/>
  <c r="G13" i="9" s="1"/>
  <c r="G12" i="9" s="1"/>
  <c r="J16" i="8" s="1"/>
  <c r="J15" i="8" s="1"/>
  <c r="G10" i="10"/>
  <c r="C27" i="9"/>
  <c r="C45" i="10"/>
  <c r="C43" i="10" s="1"/>
  <c r="C33" i="10" s="1"/>
  <c r="G19" i="8"/>
  <c r="G18" i="8" s="1"/>
  <c r="H33" i="10"/>
  <c r="C21" i="7"/>
  <c r="E10" i="10"/>
  <c r="D35" i="10"/>
  <c r="D34" i="10" s="1"/>
  <c r="C12" i="10"/>
  <c r="C16" i="7"/>
  <c r="C22" i="10" s="1"/>
  <c r="E33" i="10"/>
  <c r="H29" i="9"/>
  <c r="H13" i="9" s="1"/>
  <c r="H12" i="9" s="1"/>
  <c r="D10" i="10"/>
  <c r="E24" i="9"/>
  <c r="E13" i="9" s="1"/>
  <c r="C13" i="5"/>
  <c r="C12" i="5" s="1"/>
  <c r="F19" i="8"/>
  <c r="F18" i="8" s="1"/>
  <c r="F54" i="8" s="1"/>
  <c r="I22" i="7" l="1"/>
  <c r="F29" i="9"/>
  <c r="D13" i="5"/>
  <c r="D12" i="5" s="1"/>
  <c r="D11" i="5" s="1"/>
  <c r="D10" i="5" s="1"/>
  <c r="I19" i="8"/>
  <c r="I18" i="8" s="1"/>
  <c r="I54" i="8" s="1"/>
  <c r="F37" i="9"/>
  <c r="F11" i="5"/>
  <c r="F10" i="5" s="1"/>
  <c r="F24" i="9"/>
  <c r="C24" i="9"/>
  <c r="E12" i="9"/>
  <c r="K16" i="8"/>
  <c r="K15" i="8" s="1"/>
  <c r="K53" i="8" s="1"/>
  <c r="I37" i="9"/>
  <c r="F20" i="10"/>
  <c r="F10" i="10" s="1"/>
  <c r="F15" i="9"/>
  <c r="F14" i="9" s="1"/>
  <c r="D33" i="10"/>
  <c r="C16" i="9"/>
  <c r="C14" i="9" s="1"/>
  <c r="C20" i="10"/>
  <c r="C11" i="10"/>
  <c r="C30" i="9"/>
  <c r="C29" i="9" s="1"/>
  <c r="C7" i="7"/>
  <c r="C11" i="5"/>
  <c r="C10" i="5" s="1"/>
  <c r="H19" i="8"/>
  <c r="H18" i="8" s="1"/>
  <c r="H54" i="8" s="1"/>
  <c r="G54" i="8"/>
  <c r="G57" i="8" s="1"/>
  <c r="G21" i="8"/>
  <c r="G30" i="8" s="1"/>
  <c r="G46" i="8" s="1"/>
  <c r="G47" i="8" s="1"/>
  <c r="K19" i="8"/>
  <c r="K18" i="8" s="1"/>
  <c r="J19" i="8"/>
  <c r="J18" i="8" s="1"/>
  <c r="J54" i="8" s="1"/>
  <c r="J53" i="8"/>
  <c r="F13" i="9" l="1"/>
  <c r="F12" i="9" s="1"/>
  <c r="I16" i="8" s="1"/>
  <c r="I15" i="8" s="1"/>
  <c r="I21" i="8" s="1"/>
  <c r="I12" i="9"/>
  <c r="H16" i="8"/>
  <c r="H15" i="8" s="1"/>
  <c r="H53" i="8" s="1"/>
  <c r="H57" i="8" s="1"/>
  <c r="I53" i="8"/>
  <c r="I57" i="8" s="1"/>
  <c r="C10" i="10"/>
  <c r="G37" i="8"/>
  <c r="G38" i="8" s="1"/>
  <c r="C13" i="9"/>
  <c r="C12" i="9" s="1"/>
  <c r="F16" i="8" s="1"/>
  <c r="F15" i="8" s="1"/>
  <c r="J21" i="8"/>
  <c r="J30" i="8" s="1"/>
  <c r="J37" i="8" s="1"/>
  <c r="J38" i="8" s="1"/>
  <c r="J57" i="8"/>
  <c r="K54" i="8"/>
  <c r="K57" i="8" s="1"/>
  <c r="K21" i="8"/>
  <c r="K30" i="8" s="1"/>
  <c r="H21" i="8" l="1"/>
  <c r="H30" i="8" s="1"/>
  <c r="H46" i="8" s="1"/>
  <c r="H47" i="8" s="1"/>
  <c r="J46" i="8"/>
  <c r="J47" i="8" s="1"/>
  <c r="F53" i="8"/>
  <c r="F57" i="8" s="1"/>
  <c r="F21" i="8"/>
  <c r="F30" i="8" s="1"/>
  <c r="H37" i="8"/>
  <c r="H38" i="8" s="1"/>
  <c r="K46" i="8"/>
  <c r="K47" i="8" s="1"/>
  <c r="K37" i="8"/>
  <c r="K38" i="8" s="1"/>
  <c r="F37" i="8" l="1"/>
  <c r="F38" i="8" s="1"/>
  <c r="F46" i="8"/>
  <c r="F47" i="8" s="1"/>
</calcChain>
</file>

<file path=xl/sharedStrings.xml><?xml version="1.0" encoding="utf-8"?>
<sst xmlns="http://schemas.openxmlformats.org/spreadsheetml/2006/main" count="510" uniqueCount="241">
  <si>
    <t>I. OPĆI DIO</t>
  </si>
  <si>
    <t>A) SAŽETAK RAČUNA PRIHODA I RASHODA</t>
  </si>
  <si>
    <t>Razred i naziv</t>
  </si>
  <si>
    <t>Tekući plan 
2024.</t>
  </si>
  <si>
    <t>Plan 
2025.</t>
  </si>
  <si>
    <t>Projekcija 
2026.</t>
  </si>
  <si>
    <t>Projekcija 
2027.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</si>
  <si>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</si>
  <si>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</si>
  <si>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</si>
  <si>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</si>
  <si>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</si>
  <si>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</si>
  <si>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</si>
  <si>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</si>
  <si>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</si>
  <si>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</si>
  <si>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</si>
  <si>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VIŠAK/MANJAK + NETO FINANCIRANJE</t>
  </si>
  <si>
    <t>C) PRENESENI VIŠAK ILI PRENESENI MANJAK</t>
  </si>
  <si>
    <t>Naziv</t>
  </si>
  <si>
    <t>PRIJENOS VIŠKA/MANJKA IZ PRETHODNE(IH) GODINE</t>
  </si>
  <si>
    <t>PRIJENOS VIŠKA/MANJKA U SLJEDEĆE RAZDOBLJE</t>
  </si>
  <si>
    <t>VIŠAK/MANJAK + NETO FINANCIRANJE + PRIJENOS VIŠKA/MANJKA IZ PRETHODNE(IH) GODINE - PRIJENOS VIŠKA/MANJKA U SLJEDEĆE RAZDOBLJE</t>
  </si>
  <si>
    <t>D) VIŠEGODIŠNJI PLAN URAVNOTEŽENJA</t>
  </si>
  <si>
    <t>VIŠAK/MANJAK IZ PRETHODNE(IH) GODINE KOJI ĆE SE RASPOREDITI/POKRITI</t>
  </si>
  <si>
    <t>VIŠAK/MANJAK TEKUĆE GODINE
(VIŠAK/MANJAK + NETO FINANCIRANJE)</t>
  </si>
  <si>
    <t>E) UKUPNO FINANCIJSKI PLAN (A+B+C+D)</t>
  </si>
  <si>
    <t>PRIHODI, PRIMICI I VIŠAK</t>
  </si>
  <si>
    <t>RASHODI, IZDACI I MANJAK</t>
  </si>
  <si>
    <t>Višak prihoda iz prethodne godine koji će se rasporediti</t>
  </si>
  <si>
    <t>Manjak prihoda iz prethodne godine za pokriće</t>
  </si>
  <si>
    <t>RAZLIKA</t>
  </si>
  <si>
    <t>Članak 2.</t>
  </si>
  <si>
    <t xml:space="preserve">A. RAČUN PRIHODA I RASHODA </t>
  </si>
  <si>
    <t>A1. PRIHODI I RASHODI PREMA EKONOMSKOJ KLASIFIKACIJI</t>
  </si>
  <si>
    <t>Razred / skupina</t>
  </si>
  <si>
    <t>Izvršenje
2023.</t>
  </si>
  <si>
    <t>UKUPNO PRIHODI</t>
  </si>
  <si>
    <t>Pomoći iz inozemstva i od subjekata unutar općeg proračuna</t>
  </si>
  <si>
    <t>5.1. Pomoći</t>
  </si>
  <si>
    <t>5.4. Pomoći PK</t>
  </si>
  <si>
    <t>5.5. Pomoći PK - višak</t>
  </si>
  <si>
    <t>Prihodi od imovine</t>
  </si>
  <si>
    <t>3.1. Vlastiti prihodi PK</t>
  </si>
  <si>
    <t>Prihodi od upravnih i administrativnih pristojbi, pristojbi po posebnim propisima i naknada</t>
  </si>
  <si>
    <t>4.6. Prihodi za posebne namjene PK</t>
  </si>
  <si>
    <t>4.7. Prihodi za posebne namjene PK - višak</t>
  </si>
  <si>
    <t>7.3. Prih. od prod. ili zamj. nef. imovine i nakn. s nasl. os. PK</t>
  </si>
  <si>
    <t>Prihodi od prodaje proizvoda i robe te pruženih usluga, prihodi od donacija te povrati po prot. jam.</t>
  </si>
  <si>
    <t>3.2. Vlastiti prihodi PK - višak</t>
  </si>
  <si>
    <t>6.3. Donacije PK</t>
  </si>
  <si>
    <t>6.4. Donacije PK - višak</t>
  </si>
  <si>
    <t>Prihodi iz nadležnog proračuna i od HZZO-a temeljem ugovornih obveza</t>
  </si>
  <si>
    <t>1.1. Opći prihodi i primici</t>
  </si>
  <si>
    <t>4.1. Decentralizirane funkcije</t>
  </si>
  <si>
    <t>7 Prihodi od prodaje nefinancijske imovine</t>
  </si>
  <si>
    <t>72 Prihodi od prodaje proizvedene dugotrajne imovine</t>
  </si>
  <si>
    <t>UKUPNO RASHODI</t>
  </si>
  <si>
    <t>Rashodi za zaposlene</t>
  </si>
  <si>
    <t>1.1.  Opći prihodi i  primici</t>
  </si>
  <si>
    <t>3.1. Vlastiti Prihod</t>
  </si>
  <si>
    <t>Materijalni rashodi</t>
  </si>
  <si>
    <t>1.1. Opći prihodi i  primici</t>
  </si>
  <si>
    <t>Financijski rashodi</t>
  </si>
  <si>
    <t>Naknade građanima i kućanstvima na temelju osiguranja i druge naknade</t>
  </si>
  <si>
    <t>Ostali rashodi</t>
  </si>
  <si>
    <t>Rashodi za nabavu proizvedene dugotrajne imovine</t>
  </si>
  <si>
    <t>Članak 3.</t>
  </si>
  <si>
    <t>A2. PRIHODI I RASHODI PREMA IZVORIMA FINANCIRANJA</t>
  </si>
  <si>
    <t>Razred/
skupina</t>
  </si>
  <si>
    <t>OPĆI PRIHODI I PRIMICI</t>
  </si>
  <si>
    <t>1.1.</t>
  </si>
  <si>
    <t>Opći prihodi i primici</t>
  </si>
  <si>
    <t>VLASTITI PRIHODI</t>
  </si>
  <si>
    <t>3.1.</t>
  </si>
  <si>
    <t>Vlastiti prihodi PK</t>
  </si>
  <si>
    <t>3.2.</t>
  </si>
  <si>
    <t>Vlastiti prihodi PK - višak</t>
  </si>
  <si>
    <t>PRIHODI ZA POSEBNE NAMJENE</t>
  </si>
  <si>
    <t>4.1.</t>
  </si>
  <si>
    <t>Decentralizirane funkcije</t>
  </si>
  <si>
    <t>4.6.</t>
  </si>
  <si>
    <t>Prihodi za posebne namjene PK</t>
  </si>
  <si>
    <t>4.7.</t>
  </si>
  <si>
    <t>Prihodi za posebne namjene PK - višak</t>
  </si>
  <si>
    <t>POMOĆI</t>
  </si>
  <si>
    <t>5.1.</t>
  </si>
  <si>
    <t>Pomoći</t>
  </si>
  <si>
    <t>5.4.</t>
  </si>
  <si>
    <t>Pomoći PK</t>
  </si>
  <si>
    <t>5.5.</t>
  </si>
  <si>
    <t>Pomoći PK - višak</t>
  </si>
  <si>
    <t>DONACIJE</t>
  </si>
  <si>
    <t>6.3.</t>
  </si>
  <si>
    <t>Donacije PK</t>
  </si>
  <si>
    <t>6.4.</t>
  </si>
  <si>
    <t>Donacije PK - višak</t>
  </si>
  <si>
    <t>PRIH. OD PROD. ILI ZAMJ. NEF. IMOVINE I NAKN. S NASL. OS.</t>
  </si>
  <si>
    <t>7.3.</t>
  </si>
  <si>
    <t>Prih. od prod. ili zamj. nef. imovine i nakn. s nasl. os. PK</t>
  </si>
  <si>
    <t>7.4.</t>
  </si>
  <si>
    <t>Prih. od prod. ili zam. nef. im. i nakn. s nasl. os.PK - višak</t>
  </si>
  <si>
    <t>Članak 4.</t>
  </si>
  <si>
    <t>A3. RASHODI PREMA FUNKCIJSKOJ KLASIFIKACIJI</t>
  </si>
  <si>
    <t xml:space="preserve">FUNKCIJSKA KLASIFIKACIJA  </t>
  </si>
  <si>
    <t>09</t>
  </si>
  <si>
    <t>OBRAZOVANJE</t>
  </si>
  <si>
    <t>091</t>
  </si>
  <si>
    <t>Predškolsko i osnovno obrazovanje</t>
  </si>
  <si>
    <t>0912</t>
  </si>
  <si>
    <t>Osnovno obrazovanje</t>
  </si>
  <si>
    <t>…</t>
  </si>
  <si>
    <t>096</t>
  </si>
  <si>
    <t>Dodatne usluge u  obrazovanju</t>
  </si>
  <si>
    <t>Članak 5.</t>
  </si>
  <si>
    <t>B. RAČUN FINANCIRANJA</t>
  </si>
  <si>
    <t>B1. RAČUN FINANCIRANJA PREMA EKONOMSKOJ KLASIFIKACIJI</t>
  </si>
  <si>
    <t>Primici od zaduživanja</t>
  </si>
  <si>
    <t>Izdaci za otplatu glavnice primljenih kredita i zajmova</t>
  </si>
  <si>
    <t>B2. RAČUN FINANCIRANJA PREMA IZVORIMA FINANCIRANJA</t>
  </si>
  <si>
    <t>UKUPNO PRIMICI</t>
  </si>
  <si>
    <t>Namjenski primici od zaduživanja</t>
  </si>
  <si>
    <t>8.3.</t>
  </si>
  <si>
    <t>Namjenski primici od zaduživanja PK</t>
  </si>
  <si>
    <t>UKUPNO IZDACI</t>
  </si>
  <si>
    <t>Vlastiti prihodi</t>
  </si>
  <si>
    <t xml:space="preserve"> Vlastiti prihodi PK</t>
  </si>
  <si>
    <t>Članak 6.</t>
  </si>
  <si>
    <t>PRENESENI VIŠAK I MANJAK I VIŠEGODIŠNJI PLAN URAVNOTEŽENJA</t>
  </si>
  <si>
    <t>Brojčana oznaka i naziv </t>
  </si>
  <si>
    <t>UKUPAN DONOS VIŠKA/MANJKA IZ PRETHODNE(IH) GODINE</t>
  </si>
  <si>
    <t>92 Višak prihoda iz prethodne godine koji će se rasporediti</t>
  </si>
  <si>
    <t>92 Manjak prihoda iz prethodne godine za pokriće</t>
  </si>
  <si>
    <t>RAZLIKA VIŠAK/MANJAK IZ PRETHODNE(IH) GODINE KOJI ĆE SE RASPOREDITI/POKRITI</t>
  </si>
  <si>
    <t>Članak 7.</t>
  </si>
  <si>
    <t>II. POSEBNI DIO</t>
  </si>
  <si>
    <t>Tekući plan 2024.</t>
  </si>
  <si>
    <t>Plan 2025.</t>
  </si>
  <si>
    <t xml:space="preserve">Projekcija 2026. </t>
  </si>
  <si>
    <t>Projekcija 2027.</t>
  </si>
  <si>
    <t>14267 Osnovna škola Mihaela Šiloboda</t>
  </si>
  <si>
    <t>Izvor 1.1. Opći prihodi i  primici</t>
  </si>
  <si>
    <t>Izvor 3.1. Vlastiti prihodi PK</t>
  </si>
  <si>
    <t>Izvor 3.2. Vlastiti prihodi PK - višak</t>
  </si>
  <si>
    <t>Izvor 4.1. Decentralizirane funkcije</t>
  </si>
  <si>
    <t>Izvor 4.6. Prihodi za posebne namjene PK</t>
  </si>
  <si>
    <t>Izvor 4.7. Prihodi za posebne namjene PK - višak</t>
  </si>
  <si>
    <t>Izvor 5.1. Pomoći</t>
  </si>
  <si>
    <t>Izvor 5.4. Pomoći PK</t>
  </si>
  <si>
    <t>Izvor 5.4. Pomoći PK - višak</t>
  </si>
  <si>
    <t>Izvor 6.3. Donacije PK</t>
  </si>
  <si>
    <t>Izvor 7.3. Prih. od prod. ili zamj. nef. imovine i nakn. s nasl. os. PK</t>
  </si>
  <si>
    <t>Program 4070 OSNOVNOŠKOLSKO OBRAZOVANJE</t>
  </si>
  <si>
    <t>Aktivnost A407004 Redovna djelatnost OŠ Mihaela Šiloboda</t>
  </si>
  <si>
    <t>3 Rashodi poslovanja</t>
  </si>
  <si>
    <t>32 Materijalni rashodi</t>
  </si>
  <si>
    <t>34 Financijski rashodi</t>
  </si>
  <si>
    <t>38 Rashodi za donacije, kazne, naknade šteta i kapitalne pomoći</t>
  </si>
  <si>
    <t>Aktivnost A407012 Rashodi za zaposlene - OŠ Mihaela Šiloboda</t>
  </si>
  <si>
    <t>31 Rashodi za zaposlene</t>
  </si>
  <si>
    <t>Aktivnost A407017 Ulaganje u objekte i opremu OŠ Mihaela Šiloboda</t>
  </si>
  <si>
    <t>4 Rashodi za nabavu nefinancijske imovine</t>
  </si>
  <si>
    <t>42 Rashodi za nabavu proizvedene dugotrajne imovine</t>
  </si>
  <si>
    <t>Aktivnost A407022 Nabava udžbenika i lektire OŠ Mihaela Šiloboda</t>
  </si>
  <si>
    <t>37 Naknade građanima i kućanstvima na temelju osiguranja i druge naknade</t>
  </si>
  <si>
    <t>Aktivnost A407027 Produženi boravak i školska prehrana OŠ Mihaela Šiloboda</t>
  </si>
  <si>
    <t>Aktivnost A407032 Izborni, izvannastavni i ostali programi OŠ Mihaela Šiloboda</t>
  </si>
  <si>
    <t>Tekući projekt T407004 Školska shema OŠ Mihaela Šiloboda</t>
  </si>
  <si>
    <t>Tekući projekt T407139 Vjetar u leđa - faza V - OŠ Mihaela Šiloboda</t>
  </si>
  <si>
    <t>Tekući projekt T407145 Vjetar u leđa - faza VI - OŠ Mihaela Šiloboda</t>
  </si>
  <si>
    <t>Tekući projekt T407010 Vjetar u leđa - faza VII - OŠ Mihaela Šiloboda</t>
  </si>
  <si>
    <t>Članak 8.</t>
  </si>
  <si>
    <t>III. ZAVRŠNE ODREDBE</t>
  </si>
  <si>
    <t>PREDSJEDNICA ŠKOLSKOG ODBORA</t>
  </si>
  <si>
    <t>Članak 1.</t>
  </si>
  <si>
    <t>I. izmjene i dopune Financijskog plana za 2025. godinu  objavit će se na službenoj internet stranici OŠ Mihaela Šiloboda, a stupa na snagu danom donošenja.</t>
  </si>
  <si>
    <t>Jasna Milašinović</t>
  </si>
  <si>
    <t xml:space="preserve">Na temelju članka 46.  Zakona o proračunu (Narodne novine br. 144/21.), članka 118. Zakona o odgoju i obrazovanju u osnovnoj i srednjoj školi (NN 87/08., 86/09., 92/10., 105/10., 90/12.,16/12., 86/12., 94/13., 136/14-RUSRH., 152/14.,  7/17., 68/18., 98/19., i 64/20, 151/22 i 156/23) i članka 26. Statuta Osnovne škole Mihaela Šiloboda, Školski odbor na  svojoj 6. sjednici održanoj dana 10. rujna 2025. godine donio je  </t>
  </si>
  <si>
    <t>Izvršenje 2024.</t>
  </si>
  <si>
    <t>Izvor 6.4. Donacije PK - višak</t>
  </si>
  <si>
    <t>Novi Plan 2025.</t>
  </si>
  <si>
    <t>Izvor 5.2. Pomoći- višak</t>
  </si>
  <si>
    <t>Izvor 5.2. Pomoći - višak</t>
  </si>
  <si>
    <t>Izvršenje
2024.</t>
  </si>
  <si>
    <t>NOVI PLAN 2025.</t>
  </si>
  <si>
    <t>Izvršenje 
2024.</t>
  </si>
  <si>
    <r>
      <t>I. IZMJENE I DOPUNE FINANCIJSKOG PLANA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>OSNOVNE ŠKOLE MIHAELA ŠILOBODA</t>
    </r>
    <r>
      <rPr>
        <b/>
        <sz val="11"/>
        <color rgb="FF000000"/>
        <rFont val="Times New Roman"/>
        <family val="1"/>
        <charset val="238"/>
      </rPr>
      <t xml:space="preserve">
ZA 2025. GODINU SA PROJEKCIJAMA ZA 2026. i 2027. GODINU</t>
    </r>
  </si>
  <si>
    <t>II. OPĆI DIO</t>
  </si>
  <si>
    <t>63 Pomoći iz inozemstva i od subjekata unutar općeg proračuna se odnose na prihode ministarstva za plaće zaposlenima i uplate MZO-a za školsku kuhinju.</t>
  </si>
  <si>
    <t>65 Prihodi od upravnih i administrativnih pristojbi se odnose na uplate roditelja za produženi boravak i uplate za izlete učenika.</t>
  </si>
  <si>
    <t>66 Prihodi od prodaje proizvoda i robe te pruženih usluga se odnose na najam školske dvorane udrugama i građanima.</t>
  </si>
  <si>
    <t>67 Prihodi od nadležnog proračuna se odnose na prihode Grada Samobora osnivača škole za financiranje redovite djelatnosti i nabave nefinancijske imovine.</t>
  </si>
  <si>
    <t>3 rashodi poslovanja u većem dijelu se odnose na troškove za zaposlene tj. troškove isplate plaća koji su porasli zbog povećanja osnovice i povećanja broja zaposlenih</t>
  </si>
  <si>
    <t>materijalni rashodi su ostali u istom obimu kao i izvršenje iz prošle godine osim naknade troškova zaposlenima koje se odnose za isplatu prijevoza koji su efekat povećanja</t>
  </si>
  <si>
    <t xml:space="preserve">broja zaposlenih i zapošljavanje djelatnika kojima je adresa stanovanja veća od adrese gdje obavljaju posao. Financijski rashodi su se smanjili jer je OŠ isplatila sve sudske </t>
  </si>
  <si>
    <t xml:space="preserve">procese do kraja prošle kalendarske godine. Naknade građanima i kučanstvima su se neznatno povećala a odnose se na sufinanciranje Grada Samobora za maturalce i </t>
  </si>
  <si>
    <t>školu u prirodi djeci slabijeg imovinskog stanja i promjena iznosa sufianciranja sa 80 na 100 EUR po djetetu.</t>
  </si>
  <si>
    <t>4 rashodi za nabavu nefinancijske imovine se odnosi na nabavu uredske opreme i namještaja za učionice.</t>
  </si>
  <si>
    <t>Preneseni manjak iz prethodne godine se sastoji od 891,99 EUR viška posebnih namjena i manjka od 6.685,91 EUR Pomoći. Navedeni višak će se utrošiti za podmirenje</t>
  </si>
  <si>
    <t>rashoda za sirovine i materijal - školska kuhinja. Manjak se odnosi na pokriće školske kuhinje za prosinac 2024. godine koje je MZO uplatio tokom siječnja 2025. godine.</t>
  </si>
  <si>
    <t>Novčana sredstva na žiro-računu Osnovne škole u trenutku obračuna su bila 0,02 EUR za kamatu po viđenju koja će biti uplaćena u nadležni proračun u srpnju 2025. god.</t>
  </si>
  <si>
    <t>OBRAZLOŽENJE OPĆEG DIJELA I. IZMJENA I DOPUNA FINANCIJSKOG PLANA ZA 2025. GODINU</t>
  </si>
  <si>
    <t>Izmjene i dopune financijskog plana se odnose na povećanje stavaka šk.kuhinje tj. sufianciranje obroka od strane osnivača koje je povećano sa 0,07 eur na 0,37 eur.</t>
  </si>
  <si>
    <t>V. POSEBNI DIO</t>
  </si>
  <si>
    <t>Članak 10.</t>
  </si>
  <si>
    <t>Osnovna škola Mihaela Šiloboda je osmogodišnja osnovna škola s programom osnovnoškolskog obrazovanja. Matična škola je smještena u Svetom Martinu pod Okićem, dvorana je u sklopu matične škole, te vanjsko igralište. Osnovna škola Mihaela Šiloboda ima tri područne škole. PŠ Klake, PŠ Pavučnjak i PŠ Rakov Potok.</t>
  </si>
  <si>
    <t xml:space="preserve">osposobljavati učenike za život i rad u promjenjivom društveno-kulturnom kontekstu, u skladu sa suvremenim znanstvenim spoznajama, </t>
  </si>
  <si>
    <t>pluralističkim vrijednostima, moralno-etičkim načelima i suvremenim informacijsko-komunikacijskim tehnologijama</t>
  </si>
  <si>
    <t>Navedeni ciljevi ostvaruju se kroz redovnu, izbornu, dodatnu i dopunsku nastavu, izvannastavne te izvanškolske aktivnosti, prema Godišnjem planu i programu rada, Školskom kurikulumu i propisanim planovima i programima nastavnih predmeta koje je donijelo Ministarstva znanosti i obrazovanja.</t>
  </si>
  <si>
    <t>Na opravdanost navedenih aktivnosti ukazuju pokazatelji rezultata koji indiciraju na uspješnost cjelokupnog odgojno-obrazovnog rada; npr. uspjeh učenika na natjecanjima iz znanja pojedinih predmeta te uspjeh učenika na kraju osnovnoškolskog obrazovanja. Sve aktivnosti u skladu su sa Zakonom o odgoju i obrazovanju u osnovnoj i srednjoj školi i podzakonskim aktima, uključujući i smjernice o provedbi Građanskog odgoja i obrazovanja</t>
  </si>
  <si>
    <t>U okviru aktivnosti planiraju se sredstva za redovno funkcioniranje osnovne škole. Većina planiranih rashoda financira se decentraliziranim sredstvima dodijeljenim temeljem Uredbe o načinu financiranja decentraliziranih funkcija te izračuna iznosa pomoći izravnanja za decentralizirane funkcije jedinica lokalne i područne (regionalne) samouprave te Odluke o kriterijima i mjerilima za utvrđivanje bilančnih prava za financiranje minimalnog financijskog standarda javnih potreba osnovnog školstva koje Vlada Republike Hrvatske donosi za svaku godinu.              Grad Samobor osigurava i dodatna financijska sredstva koja su nedostatna za osiguravanje minimalnog financijskog standarda u školstvu, odnosno za ostvarenje temeljnog programa. Unutar ove aktivnosti planirana su i sredstva za udžbenike radnog karaktera koji se financiraju sredstvima Ministarstva znanosti i obrazovanja.Također, unutar ove aktivnosti planirana su i sredstva iz vlastitih izvora osnovne škole za nabavu uredskog  materijala i materijala za tekuće i investicijsko održavanje škole.Ishodište za raspodjelu sredstava temelji se na stvarnim troškovima iz prethodnih godina te iskazanim potrebama proračunskog korisnika</t>
  </si>
  <si>
    <t>U ovoj aktivnosti planiraju se plaće i ostali rashodi za zaposlene u školi, a isti se financiraju iz državnog proračuna na teret nadležnog ministarstva.Ishodište planiranih sredstava temeljilo se na broju zaposlenih učitelja i tehničko-administrativnog osoblja u školama te procjeni troškova za njihove plaće i ostala materijalna prava, sukladno kolektivnom ugovoru. U izvještajnom razdoblju, rashodi su izvršeni sukladno stvarnim potrebama.</t>
  </si>
  <si>
    <t>Ulaganja u materijaloj imovini</t>
  </si>
  <si>
    <t>U sklopu projekta planirana su sredstva za opremanje učionica, nabavu informatičke opreme, komunikacijske opreme, uređaja i glazbeme i sportske opreme, te nabavu knjiga za školsku knjižnicu na teret općih prihoda i primitaka Grada Samobora te za  nabavu računalne opreme</t>
  </si>
  <si>
    <t>Produženi boravak i školska prehrana</t>
  </si>
  <si>
    <t xml:space="preserve">U okviru ove aktivnosti financira se školska prehrana. Svaki učenik koji redovito pohađa osnovnu školu na području grada Samobora ostvaruje pravo na financiranje školske prehrane. Ministarstvo znanosti i obrazovanja podmirivat će troškove financiranja, odnosno sufinanciranja prehrane za svakog učenika osnovne škole uključenog u školsku prehranu u iznosu od 1,33 eura za dane kada je na nastavi. U slučaju da sredstva doznačena od strane Ministarstva znanosti i obrazovanja neće biti dovoljna za pokriće troškova prehrane učenika osnovnih škola s područja grada Samobora, planirana su sredstva općih prihoda i primitaka Grad Samobor za sufinanciranje razlike do najviše 0,07 eura po učeniku za dane kada je učenik na nastavi. </t>
  </si>
  <si>
    <t xml:space="preserve">Ishodište za planirane rashode temelji se na broju učenika.                      </t>
  </si>
  <si>
    <t>Također, u sklopu ove aktivnosti planirana su financijska sredstva iz općih prihoda i primitaka Grada Samobora za deset djelatnika, za dopunu satnice spremačice do punog radnog vremena, pola satnice domara, četiri učiteljice produženog boravka, tri spremačice na nepuno radno vrijeme u produženom boravku i puna satnica kuharice.</t>
  </si>
  <si>
    <t>Izborna nastava i izvan nastavne aktivnosti</t>
  </si>
  <si>
    <t>Grad Samobor osigurao je financijska sredstva za financiranje širih javnih potreba u osnovnim školama. Cilj jest podizanje standarda učeničkog obrazovanja. Unutar ove aktivnosti podmiruju se svi rashodi vezani uz izvannastavne aktivnosti učenika te provedbu sportskih i drugih natjecanja koje organiziraju samoborske osnovne škole odnosno na kojima sudjeluju učenici osnovnih škola Grada Samobora, kao i rashodi vezani uz organizaciju i provedbu programa za Fašnik. Isti su se uz opće prihode i primitke Grada Samobora financirali i prihodima od donacija. U izvještajnom razdoblju sredstva su realizirana sukladno stvarnim troškovima i broju učenika korisnika programa, kao i mogućnostima provedbe određenih aktivnosti.</t>
  </si>
  <si>
    <t>Školska shema</t>
  </si>
  <si>
    <t>Ishodište za raspodjelu sredstava temelji se na ukupnom broju učenika po svakoj školi za raspodjelu voća i povrća te mlijeka i mliječnih proizvoda.</t>
  </si>
  <si>
    <t>Pomoćnici u nastavi</t>
  </si>
  <si>
    <t xml:space="preserve">Projektom „Vjetar u leđa“ osiguravaju se pomoćnici u nastavi ili stručni komunikacijski posrednike za učenike s teškoćama u razvoju kako bi se tim učenicima osiguralo pravo na kvalitetno obrazovanje u cilju razvoja njihovih punih potencijala te jednakopravnog i aktivnog sudjelovanja u svim segmentima društva. Faza VII navedenog projekta odobrena je za školsku godinu 2024./2025., a projekt se nastavlja kroz Fazu VII u školskoj godini 2024./2025. Kako djeca ne bi ostala bez potrebne podrške, u ovoj aktivnosti planiraju se sredstva na teret općih prihoda i primitaka Grada Samobora za pomoćnike u nastavi za koje sredstva nisu osigurana putem projekta Vjetar u leđa. </t>
  </si>
  <si>
    <t>Grad Samobor za učenike s teškoćama u razvoju osigurava pomoćnike u nastavi ili stručne komunikacijske posrednike kako bi se tim učenicima osiguralo pravo na kvalitetno obrazovanje u cilju razvoja njihovih punih potencijala te jednakopravnog i aktivnog sudjelovanja u svim segmentima društva, a putem Projekta Vjetar u leđa - faza VII. koji je vezan uz školsku godinu 2024./2025. odnosno do 31. kolovoza 2025. godine te su u tom periodu planirana financijska sredstva za pomoćnike u nastavi.</t>
  </si>
  <si>
    <t>Ishodište za raspodjelu sredstava temelji se na broju odobrenih pomoćnika u nastavi te procjeni troškova za njihove edukacije, zdravstvene preglede, plaće i ostala materijalna prava.</t>
  </si>
  <si>
    <t>Izvan nastavne aktivnosti ciljana vrijednost  bila je 2 grupe ostvareno je jedna grupa - robotika</t>
  </si>
  <si>
    <t>Broj pomoćnika u nastavi ciljana vrijednost  bila je 10 pomoćnika koja je i ostvarena</t>
  </si>
  <si>
    <t>Broj djece kojima je sufinanacirana školska kuhinja cilj je bio 338 tj. sva djeca navedeni cilj je i ostvaren</t>
  </si>
  <si>
    <t>OBRAZLOŽENJE POSEBNOG DIJELA I. IZMJENA O DOPUNA FINANCIJSKOG PLANA ZA 2025. GODINU</t>
  </si>
  <si>
    <t>I. POSEBNI DIO</t>
  </si>
  <si>
    <t>III. POSEBNI DIO</t>
  </si>
  <si>
    <t>IV. POSEBNI DIO</t>
  </si>
  <si>
    <t>VI. POSEBNI DIO</t>
  </si>
  <si>
    <t>Članak 9.</t>
  </si>
  <si>
    <r>
      <t xml:space="preserve">Škola zajedno sa svojom područnom školom zapošljava 78 djelatnika od  čega: 23 učitelja razredne nastave, 33 učitelja predmetne nastave,  stručni suradnik pedagog, stručni suradnik socijalni pedagog, stručni suradnik knjižničar, 10 pomoćnika u nastavi, 10 ostalih djelatnika. </t>
    </r>
    <r>
      <rPr>
        <sz val="11"/>
        <color indexed="8"/>
        <rFont val="Times New Roman"/>
        <family val="1"/>
        <charset val="238"/>
      </rPr>
      <t xml:space="preserve">Nastava se odvija u deset  razrednih odjela matične škole koje pohađaju ukupno 338 učenika, u jutarnjoj smjeni, u petodnevnom radnom tjednu.  U skladu s načelima odgoja i obrazovanja, uz poticanje cjelokupnog razvoja učenika u Osnovnoj školi Mihaela Šiloboda izdvajamo sljedeće ciljeve: </t>
    </r>
  </si>
  <si>
    <r>
      <t>ü</t>
    </r>
    <r>
      <rPr>
        <sz val="11"/>
        <color indexed="8"/>
        <rFont val="Times New Roman"/>
        <family val="1"/>
        <charset val="238"/>
      </rPr>
      <t xml:space="preserve">  odgajati i obrazovati učenike u skladu s vrijednostima koje izviru iz europske i nacionalne tradicije, interkulturalnih zahtjeva i ljudskih prava  </t>
    </r>
  </si>
  <si>
    <r>
      <t xml:space="preserve">Radi povećanja unosa svježeg voća i </t>
    </r>
    <r>
      <rPr>
        <sz val="11"/>
        <color indexed="8"/>
        <rFont val="Times New Roman"/>
        <family val="1"/>
        <charset val="238"/>
      </rPr>
      <t>povrća te mlijeka i mliječnih proizvoda lokalnih proizvođača, kao i podizanja svijesti o značaju zdrave prehrane kod školske djece, u školskoj godini 2024./2025. nastavlja se s provedbom Školske sheme – besplatnih obroka voća, povrća i mlijeka za školsku djecu u svim osnovnim školama Grada Samobora.</t>
    </r>
  </si>
  <si>
    <t>KLASA: 400-01/25-01/1</t>
  </si>
  <si>
    <t>URBROJ: 238-27-13-25-1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</si>
</sst>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k_n_-;\-* #,##0.00\ _k_n_-;_-* &quot;-&quot;??\ _k_n_-;_-@_-"/>
  </numFmts>
  <fonts count="53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charset val="238"/>
    </font>
    <font>
      <sz val="12"/>
      <color rgb="FFFF0000"/>
      <name val="Times New Roman"/>
      <charset val="238"/>
    </font>
    <font>
      <sz val="11"/>
      <color theme="1"/>
      <name val="Times New Roman"/>
      <charset val="134"/>
    </font>
    <font>
      <b/>
      <sz val="11"/>
      <color theme="1"/>
      <name val="Times New Roman"/>
      <charset val="238"/>
    </font>
    <font>
      <b/>
      <sz val="11"/>
      <color theme="1"/>
      <name val="Times New Roman"/>
      <charset val="134"/>
    </font>
    <font>
      <b/>
      <sz val="14"/>
      <color indexed="8"/>
      <name val="Times New Roman"/>
      <charset val="134"/>
    </font>
    <font>
      <sz val="10"/>
      <color indexed="8"/>
      <name val="Times New Roman"/>
      <charset val="134"/>
    </font>
    <font>
      <sz val="10"/>
      <name val="Arial"/>
      <charset val="238"/>
    </font>
    <font>
      <sz val="12"/>
      <color rgb="FF000000"/>
      <name val="Times New Roman"/>
      <charset val="238"/>
    </font>
    <font>
      <b/>
      <sz val="11"/>
      <name val="Times New Roman"/>
      <charset val="238"/>
    </font>
    <font>
      <b/>
      <sz val="11"/>
      <color indexed="8"/>
      <name val="Times New Roman"/>
      <charset val="134"/>
    </font>
    <font>
      <sz val="10"/>
      <color rgb="FFFF0000"/>
      <name val="Arial"/>
      <charset val="238"/>
    </font>
    <font>
      <sz val="8"/>
      <color theme="1"/>
      <name val="Times New Roman"/>
      <charset val="238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8"/>
      <name val="Times New Roman"/>
      <charset val="238"/>
    </font>
    <font>
      <sz val="8"/>
      <color indexed="8"/>
      <name val="Times New Roman"/>
      <charset val="238"/>
    </font>
    <font>
      <b/>
      <sz val="11"/>
      <name val="Times New Roman"/>
      <charset val="134"/>
    </font>
    <font>
      <i/>
      <sz val="11"/>
      <name val="Times New Roman"/>
      <charset val="134"/>
    </font>
    <font>
      <sz val="11"/>
      <name val="Times New Roman"/>
      <charset val="238"/>
    </font>
    <font>
      <b/>
      <sz val="11"/>
      <color indexed="8"/>
      <name val="Times New Roman"/>
      <charset val="238"/>
    </font>
    <font>
      <sz val="11"/>
      <color indexed="8"/>
      <name val="Times New Roman"/>
      <charset val="238"/>
    </font>
    <font>
      <sz val="11"/>
      <color theme="1"/>
      <name val="Times New Roman"/>
      <charset val="238"/>
    </font>
    <font>
      <b/>
      <sz val="12"/>
      <color indexed="8"/>
      <name val="Times New Roman"/>
      <charset val="238"/>
    </font>
    <font>
      <b/>
      <sz val="12"/>
      <name val="Times New Roman"/>
      <charset val="238"/>
    </font>
    <font>
      <sz val="12"/>
      <name val="Times New Roman"/>
      <charset val="238"/>
    </font>
    <font>
      <b/>
      <i/>
      <sz val="12"/>
      <color indexed="8"/>
      <name val="Times New Roman"/>
      <charset val="238"/>
    </font>
    <font>
      <sz val="10"/>
      <color rgb="FF000000"/>
      <name val="Arial"/>
      <charset val="238"/>
    </font>
    <font>
      <sz val="11"/>
      <color rgb="FF000000"/>
      <name val="Calibri"/>
      <charset val="238"/>
    </font>
    <font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indexed="9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164" fontId="9" fillId="0" borderId="0" applyFont="0" applyFill="0" applyBorder="0" applyAlignment="0" applyProtection="0"/>
    <xf numFmtId="0" fontId="29" fillId="0" borderId="0"/>
    <xf numFmtId="0" fontId="9" fillId="0" borderId="0"/>
    <xf numFmtId="0" fontId="29" fillId="0" borderId="0" applyNumberFormat="0" applyFont="0" applyBorder="0" applyProtection="0"/>
    <xf numFmtId="0" fontId="9" fillId="0" borderId="0"/>
    <xf numFmtId="0" fontId="30" fillId="0" borderId="0" applyNumberFormat="0" applyFont="0" applyBorder="0" applyProtection="0"/>
    <xf numFmtId="0" fontId="30" fillId="0" borderId="0" applyNumberFormat="0" applyFont="0" applyBorder="0" applyProtection="0"/>
    <xf numFmtId="0" fontId="29" fillId="0" borderId="0" applyNumberFormat="0" applyFont="0" applyBorder="0" applyProtection="0"/>
  </cellStyleXfs>
  <cellXfs count="246">
    <xf numFmtId="0" fontId="0" fillId="0" borderId="0" xfId="0"/>
    <xf numFmtId="0" fontId="4" fillId="0" borderId="0" xfId="0" applyFont="1"/>
    <xf numFmtId="4" fontId="5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3"/>
    <xf numFmtId="0" fontId="10" fillId="0" borderId="0" xfId="4" applyFont="1" applyBorder="1" applyAlignment="1">
      <alignment vertical="center" wrapText="1"/>
    </xf>
    <xf numFmtId="0" fontId="11" fillId="0" borderId="0" xfId="5" applyFont="1"/>
    <xf numFmtId="0" fontId="12" fillId="2" borderId="1" xfId="0" applyFont="1" applyFill="1" applyBorder="1" applyAlignment="1">
      <alignment horizontal="center" vertical="center" wrapText="1"/>
    </xf>
    <xf numFmtId="0" fontId="13" fillId="0" borderId="0" xfId="3" applyFont="1"/>
    <xf numFmtId="164" fontId="0" fillId="0" borderId="0" xfId="1" applyFont="1"/>
    <xf numFmtId="165" fontId="9" fillId="0" borderId="0" xfId="3" applyNumberFormat="1"/>
    <xf numFmtId="0" fontId="14" fillId="0" borderId="0" xfId="0" applyFont="1"/>
    <xf numFmtId="0" fontId="15" fillId="0" borderId="0" xfId="0" applyFont="1"/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9" fillId="14" borderId="1" xfId="0" applyFont="1" applyFill="1" applyBorder="1" applyAlignment="1">
      <alignment horizontal="left" vertical="center" wrapText="1"/>
    </xf>
    <xf numFmtId="3" fontId="16" fillId="14" borderId="2" xfId="0" applyNumberFormat="1" applyFont="1" applyFill="1" applyBorder="1" applyAlignment="1">
      <alignment horizontal="right"/>
    </xf>
    <xf numFmtId="0" fontId="15" fillId="14" borderId="1" xfId="0" applyFont="1" applyFill="1" applyBorder="1" applyAlignment="1">
      <alignment horizontal="center" vertical="center" wrapText="1"/>
    </xf>
    <xf numFmtId="0" fontId="15" fillId="14" borderId="1" xfId="0" applyFont="1" applyFill="1" applyBorder="1" applyAlignment="1">
      <alignment horizontal="left" vertical="center" wrapText="1"/>
    </xf>
    <xf numFmtId="0" fontId="19" fillId="14" borderId="1" xfId="0" applyFont="1" applyFill="1" applyBorder="1" applyAlignment="1">
      <alignment horizontal="left" vertical="center"/>
    </xf>
    <xf numFmtId="0" fontId="19" fillId="14" borderId="1" xfId="0" applyFont="1" applyFill="1" applyBorder="1" applyAlignment="1">
      <alignment vertical="center" wrapText="1"/>
    </xf>
    <xf numFmtId="0" fontId="15" fillId="14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3" fontId="15" fillId="14" borderId="2" xfId="0" applyNumberFormat="1" applyFont="1" applyFill="1" applyBorder="1" applyAlignment="1">
      <alignment horizontal="right"/>
    </xf>
    <xf numFmtId="0" fontId="20" fillId="14" borderId="1" xfId="0" applyFont="1" applyFill="1" applyBorder="1" applyAlignment="1">
      <alignment horizontal="left" vertical="center" wrapText="1"/>
    </xf>
    <xf numFmtId="0" fontId="21" fillId="14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left" vertical="center" wrapText="1"/>
    </xf>
    <xf numFmtId="3" fontId="22" fillId="14" borderId="2" xfId="0" applyNumberFormat="1" applyFont="1" applyFill="1" applyBorder="1" applyAlignment="1">
      <alignment horizontal="left"/>
    </xf>
    <xf numFmtId="3" fontId="22" fillId="14" borderId="1" xfId="0" applyNumberFormat="1" applyFont="1" applyFill="1" applyBorder="1" applyAlignment="1">
      <alignment horizontal="right"/>
    </xf>
    <xf numFmtId="0" fontId="12" fillId="0" borderId="1" xfId="0" applyFont="1" applyBorder="1" applyAlignment="1">
      <alignment horizontal="left" vertical="center" wrapText="1"/>
    </xf>
    <xf numFmtId="3" fontId="16" fillId="14" borderId="2" xfId="0" applyNumberFormat="1" applyFont="1" applyFill="1" applyBorder="1" applyAlignment="1">
      <alignment horizontal="left" vertical="center"/>
    </xf>
    <xf numFmtId="3" fontId="16" fillId="14" borderId="1" xfId="0" applyNumberFormat="1" applyFont="1" applyFill="1" applyBorder="1" applyAlignment="1">
      <alignment horizontal="right"/>
    </xf>
    <xf numFmtId="3" fontId="16" fillId="14" borderId="2" xfId="0" applyNumberFormat="1" applyFont="1" applyFill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0" fontId="5" fillId="0" borderId="0" xfId="0" applyFont="1"/>
    <xf numFmtId="0" fontId="24" fillId="0" borderId="0" xfId="0" applyFont="1"/>
    <xf numFmtId="0" fontId="12" fillId="2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0" fontId="21" fillId="14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>
      <alignment horizontal="left" vertical="center" wrapText="1"/>
    </xf>
    <xf numFmtId="3" fontId="23" fillId="14" borderId="2" xfId="0" applyNumberFormat="1" applyFont="1" applyFill="1" applyBorder="1" applyAlignment="1">
      <alignment horizontal="left"/>
    </xf>
    <xf numFmtId="3" fontId="23" fillId="14" borderId="1" xfId="0" applyNumberFormat="1" applyFont="1" applyFill="1" applyBorder="1" applyAlignment="1">
      <alignment horizontal="right"/>
    </xf>
    <xf numFmtId="3" fontId="15" fillId="14" borderId="2" xfId="0" applyNumberFormat="1" applyFont="1" applyFill="1" applyBorder="1" applyAlignment="1">
      <alignment horizontal="left"/>
    </xf>
    <xf numFmtId="3" fontId="15" fillId="14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12" fillId="0" borderId="1" xfId="0" applyFont="1" applyBorder="1" applyAlignment="1">
      <alignment horizontal="left" vertical="center"/>
    </xf>
    <xf numFmtId="3" fontId="12" fillId="0" borderId="2" xfId="0" applyNumberFormat="1" applyFont="1" applyBorder="1" applyAlignment="1">
      <alignment horizontal="center" vertical="center" wrapText="1"/>
    </xf>
    <xf numFmtId="0" fontId="19" fillId="14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wrapText="1"/>
    </xf>
    <xf numFmtId="3" fontId="11" fillId="14" borderId="1" xfId="0" applyNumberFormat="1" applyFont="1" applyFill="1" applyBorder="1" applyAlignment="1">
      <alignment horizontal="center" vertical="center" wrapText="1"/>
    </xf>
    <xf numFmtId="3" fontId="16" fillId="14" borderId="4" xfId="0" applyNumberFormat="1" applyFont="1" applyFill="1" applyBorder="1" applyAlignment="1">
      <alignment horizontal="right"/>
    </xf>
    <xf numFmtId="3" fontId="21" fillId="14" borderId="1" xfId="0" applyNumberFormat="1" applyFont="1" applyFill="1" applyBorder="1" applyAlignment="1">
      <alignment horizontal="center" vertical="center" wrapText="1"/>
    </xf>
    <xf numFmtId="3" fontId="19" fillId="1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1" fillId="14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19" fillId="14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 wrapText="1"/>
    </xf>
    <xf numFmtId="3" fontId="22" fillId="0" borderId="2" xfId="0" applyNumberFormat="1" applyFont="1" applyBorder="1" applyAlignment="1">
      <alignment horizontal="center" vertical="center" wrapText="1"/>
    </xf>
    <xf numFmtId="3" fontId="4" fillId="0" borderId="0" xfId="0" applyNumberFormat="1" applyFont="1"/>
    <xf numFmtId="3" fontId="23" fillId="14" borderId="2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wrapText="1"/>
    </xf>
    <xf numFmtId="0" fontId="24" fillId="0" borderId="1" xfId="0" applyFont="1" applyBorder="1" applyAlignment="1">
      <alignment wrapText="1"/>
    </xf>
    <xf numFmtId="4" fontId="24" fillId="0" borderId="1" xfId="0" applyNumberFormat="1" applyFont="1" applyBorder="1" applyAlignment="1">
      <alignment wrapText="1"/>
    </xf>
    <xf numFmtId="0" fontId="2" fillId="0" borderId="0" xfId="0" applyFont="1"/>
    <xf numFmtId="0" fontId="26" fillId="0" borderId="0" xfId="0" applyFont="1" applyAlignment="1">
      <alignment horizontal="left" wrapText="1"/>
    </xf>
    <xf numFmtId="0" fontId="27" fillId="0" borderId="0" xfId="0" applyFont="1" applyAlignment="1">
      <alignment wrapText="1"/>
    </xf>
    <xf numFmtId="3" fontId="25" fillId="0" borderId="0" xfId="0" applyNumberFormat="1" applyFont="1" applyAlignment="1">
      <alignment horizontal="right"/>
    </xf>
    <xf numFmtId="0" fontId="27" fillId="0" borderId="0" xfId="0" applyFont="1"/>
    <xf numFmtId="0" fontId="28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/>
    <xf numFmtId="49" fontId="19" fillId="14" borderId="3" xfId="0" quotePrefix="1" applyNumberFormat="1" applyFont="1" applyFill="1" applyBorder="1" applyAlignment="1">
      <alignment horizontal="left" vertical="center" wrapText="1"/>
    </xf>
    <xf numFmtId="49" fontId="21" fillId="14" borderId="1" xfId="0" quotePrefix="1" applyNumberFormat="1" applyFont="1" applyFill="1" applyBorder="1" applyAlignment="1">
      <alignment horizontal="center" vertical="center" wrapText="1"/>
    </xf>
    <xf numFmtId="49" fontId="15" fillId="14" borderId="1" xfId="0" quotePrefix="1" applyNumberFormat="1" applyFont="1" applyFill="1" applyBorder="1" applyAlignment="1">
      <alignment horizontal="center" vertical="center"/>
    </xf>
    <xf numFmtId="0" fontId="15" fillId="14" borderId="1" xfId="0" quotePrefix="1" applyFont="1" applyFill="1" applyBorder="1" applyAlignment="1">
      <alignment horizontal="center" vertical="center"/>
    </xf>
    <xf numFmtId="49" fontId="21" fillId="14" borderId="1" xfId="0" quotePrefix="1" applyNumberFormat="1" applyFont="1" applyFill="1" applyBorder="1" applyAlignment="1">
      <alignment horizontal="center" vertical="center"/>
    </xf>
    <xf numFmtId="0" fontId="15" fillId="14" borderId="1" xfId="0" quotePrefix="1" applyFont="1" applyFill="1" applyBorder="1" applyAlignment="1">
      <alignment horizontal="center" vertical="center" wrapText="1"/>
    </xf>
    <xf numFmtId="0" fontId="15" fillId="14" borderId="1" xfId="0" quotePrefix="1" applyFont="1" applyFill="1" applyBorder="1" applyAlignment="1">
      <alignment horizontal="left" vertical="center" wrapText="1"/>
    </xf>
    <xf numFmtId="0" fontId="21" fillId="14" borderId="1" xfId="0" quotePrefix="1" applyFont="1" applyFill="1" applyBorder="1" applyAlignment="1">
      <alignment horizontal="center" vertical="center"/>
    </xf>
    <xf numFmtId="0" fontId="21" fillId="14" borderId="1" xfId="0" quotePrefix="1" applyFont="1" applyFill="1" applyBorder="1" applyAlignment="1">
      <alignment horizontal="left" vertical="center"/>
    </xf>
    <xf numFmtId="0" fontId="21" fillId="0" borderId="1" xfId="0" quotePrefix="1" applyFont="1" applyBorder="1" applyAlignment="1">
      <alignment horizontal="left" vertical="center"/>
    </xf>
    <xf numFmtId="0" fontId="33" fillId="0" borderId="0" xfId="0" applyFont="1"/>
    <xf numFmtId="0" fontId="31" fillId="0" borderId="0" xfId="0" applyFont="1"/>
    <xf numFmtId="0" fontId="31" fillId="0" borderId="0" xfId="7" applyFont="1" applyAlignment="1">
      <alignment horizontal="center"/>
    </xf>
    <xf numFmtId="0" fontId="31" fillId="0" borderId="0" xfId="7" applyFont="1" applyAlignment="1">
      <alignment horizontal="left" wrapText="1"/>
    </xf>
    <xf numFmtId="0" fontId="31" fillId="0" borderId="0" xfId="7" applyFont="1" applyAlignment="1">
      <alignment wrapText="1"/>
    </xf>
    <xf numFmtId="2" fontId="31" fillId="0" borderId="0" xfId="7" applyNumberFormat="1" applyFont="1" applyAlignment="1">
      <alignment wrapText="1"/>
    </xf>
    <xf numFmtId="3" fontId="31" fillId="0" borderId="0" xfId="7" applyNumberFormat="1" applyFont="1" applyAlignment="1">
      <alignment horizontal="center" wrapText="1"/>
    </xf>
    <xf numFmtId="3" fontId="31" fillId="0" borderId="0" xfId="7" applyNumberFormat="1" applyFont="1" applyAlignment="1">
      <alignment wrapText="1"/>
    </xf>
    <xf numFmtId="0" fontId="31" fillId="0" borderId="0" xfId="7" applyFont="1" applyAlignment="1">
      <alignment horizontal="center" wrapText="1"/>
    </xf>
    <xf numFmtId="3" fontId="31" fillId="0" borderId="0" xfId="7" applyNumberFormat="1" applyFont="1" applyAlignment="1">
      <alignment horizontal="center"/>
    </xf>
    <xf numFmtId="0" fontId="31" fillId="0" borderId="0" xfId="7" applyFont="1"/>
    <xf numFmtId="0" fontId="31" fillId="0" borderId="0" xfId="6" applyFont="1"/>
    <xf numFmtId="0" fontId="31" fillId="0" borderId="0" xfId="6" applyFont="1" applyAlignment="1">
      <alignment horizontal="center"/>
    </xf>
    <xf numFmtId="0" fontId="31" fillId="0" borderId="0" xfId="0" applyFont="1" applyAlignment="1">
      <alignment horizontal="right"/>
    </xf>
    <xf numFmtId="0" fontId="36" fillId="0" borderId="0" xfId="0" applyFont="1"/>
    <xf numFmtId="0" fontId="36" fillId="0" borderId="0" xfId="0" applyFont="1" applyAlignment="1">
      <alignment horizontal="right"/>
    </xf>
    <xf numFmtId="0" fontId="38" fillId="2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7" fillId="0" borderId="0" xfId="3" applyFont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4" fontId="42" fillId="0" borderId="0" xfId="0" applyNumberFormat="1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4" fontId="34" fillId="0" borderId="0" xfId="0" applyNumberFormat="1" applyFont="1" applyAlignment="1">
      <alignment horizontal="center" wrapText="1"/>
    </xf>
    <xf numFmtId="0" fontId="38" fillId="0" borderId="0" xfId="0" applyFont="1" applyAlignment="1">
      <alignment horizontal="center" vertical="center" wrapText="1"/>
    </xf>
    <xf numFmtId="0" fontId="44" fillId="0" borderId="0" xfId="0" applyFont="1"/>
    <xf numFmtId="4" fontId="32" fillId="4" borderId="0" xfId="0" applyNumberFormat="1" applyFont="1" applyFill="1"/>
    <xf numFmtId="4" fontId="45" fillId="3" borderId="0" xfId="0" applyNumberFormat="1" applyFont="1" applyFill="1"/>
    <xf numFmtId="4" fontId="32" fillId="6" borderId="0" xfId="0" applyNumberFormat="1" applyFont="1" applyFill="1"/>
    <xf numFmtId="4" fontId="38" fillId="5" borderId="0" xfId="0" applyNumberFormat="1" applyFont="1" applyFill="1"/>
    <xf numFmtId="4" fontId="38" fillId="7" borderId="0" xfId="0" applyNumberFormat="1" applyFont="1" applyFill="1"/>
    <xf numFmtId="4" fontId="33" fillId="0" borderId="0" xfId="0" applyNumberFormat="1" applyFont="1"/>
    <xf numFmtId="4" fontId="32" fillId="9" borderId="0" xfId="0" applyNumberFormat="1" applyFont="1" applyFill="1"/>
    <xf numFmtId="4" fontId="38" fillId="8" borderId="0" xfId="0" applyNumberFormat="1" applyFont="1" applyFill="1"/>
    <xf numFmtId="4" fontId="32" fillId="0" borderId="0" xfId="0" applyNumberFormat="1" applyFont="1"/>
    <xf numFmtId="4" fontId="46" fillId="0" borderId="0" xfId="0" applyNumberFormat="1" applyFont="1"/>
    <xf numFmtId="4" fontId="38" fillId="15" borderId="0" xfId="0" applyNumberFormat="1" applyFont="1" applyFill="1"/>
    <xf numFmtId="0" fontId="47" fillId="0" borderId="0" xfId="4" applyFont="1" applyBorder="1" applyAlignment="1">
      <alignment horizontal="left" vertical="center" wrapText="1"/>
    </xf>
    <xf numFmtId="0" fontId="48" fillId="0" borderId="0" xfId="3" applyFont="1"/>
    <xf numFmtId="4" fontId="48" fillId="0" borderId="0" xfId="3" applyNumberFormat="1" applyFont="1"/>
    <xf numFmtId="0" fontId="38" fillId="2" borderId="1" xfId="3" quotePrefix="1" applyFont="1" applyFill="1" applyBorder="1" applyAlignment="1">
      <alignment vertical="center" wrapText="1"/>
    </xf>
    <xf numFmtId="0" fontId="46" fillId="10" borderId="1" xfId="3" applyFont="1" applyFill="1" applyBorder="1" applyAlignment="1">
      <alignment vertical="center"/>
    </xf>
    <xf numFmtId="4" fontId="46" fillId="10" borderId="1" xfId="3" applyNumberFormat="1" applyFont="1" applyFill="1" applyBorder="1" applyAlignment="1">
      <alignment horizontal="right" vertical="center" wrapText="1"/>
    </xf>
    <xf numFmtId="3" fontId="46" fillId="10" borderId="1" xfId="3" applyNumberFormat="1" applyFont="1" applyFill="1" applyBorder="1" applyAlignment="1">
      <alignment horizontal="right" vertical="center" wrapText="1"/>
    </xf>
    <xf numFmtId="0" fontId="46" fillId="10" borderId="1" xfId="3" applyFont="1" applyFill="1" applyBorder="1" applyAlignment="1">
      <alignment horizontal="right" vertical="center" wrapText="1"/>
    </xf>
    <xf numFmtId="0" fontId="46" fillId="11" borderId="1" xfId="3" applyFont="1" applyFill="1" applyBorder="1" applyAlignment="1">
      <alignment vertical="center" wrapText="1"/>
    </xf>
    <xf numFmtId="4" fontId="46" fillId="11" borderId="1" xfId="3" applyNumberFormat="1" applyFont="1" applyFill="1" applyBorder="1" applyAlignment="1">
      <alignment horizontal="right" vertical="center" wrapText="1"/>
    </xf>
    <xf numFmtId="0" fontId="48" fillId="12" borderId="1" xfId="3" applyFont="1" applyFill="1" applyBorder="1" applyAlignment="1">
      <alignment vertical="center" wrapText="1"/>
    </xf>
    <xf numFmtId="4" fontId="48" fillId="12" borderId="1" xfId="3" applyNumberFormat="1" applyFont="1" applyFill="1" applyBorder="1" applyAlignment="1">
      <alignment horizontal="right" vertical="center" wrapText="1"/>
    </xf>
    <xf numFmtId="3" fontId="48" fillId="12" borderId="1" xfId="3" applyNumberFormat="1" applyFont="1" applyFill="1" applyBorder="1" applyAlignment="1">
      <alignment horizontal="right" vertical="center" wrapText="1"/>
    </xf>
    <xf numFmtId="0" fontId="48" fillId="12" borderId="1" xfId="3" applyFont="1" applyFill="1" applyBorder="1" applyAlignment="1">
      <alignment horizontal="right" vertical="center" wrapText="1"/>
    </xf>
    <xf numFmtId="0" fontId="46" fillId="13" borderId="1" xfId="3" applyFont="1" applyFill="1" applyBorder="1" applyAlignment="1">
      <alignment vertical="center" wrapText="1"/>
    </xf>
    <xf numFmtId="4" fontId="46" fillId="13" borderId="1" xfId="3" applyNumberFormat="1" applyFont="1" applyFill="1" applyBorder="1" applyAlignment="1">
      <alignment horizontal="right" vertical="center" wrapText="1"/>
    </xf>
    <xf numFmtId="0" fontId="4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1" fillId="0" borderId="0" xfId="0" applyFont="1" applyAlignment="1">
      <alignment vertical="center" wrapText="1"/>
    </xf>
    <xf numFmtId="0" fontId="40" fillId="0" borderId="0" xfId="0" applyFont="1" applyAlignment="1">
      <alignment horizontal="left" wrapText="1"/>
    </xf>
    <xf numFmtId="0" fontId="51" fillId="0" borderId="0" xfId="0" applyFont="1" applyAlignment="1">
      <alignment wrapText="1"/>
    </xf>
    <xf numFmtId="0" fontId="40" fillId="0" borderId="5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right" vertical="center"/>
    </xf>
    <xf numFmtId="0" fontId="40" fillId="14" borderId="3" xfId="0" applyFont="1" applyFill="1" applyBorder="1" applyAlignment="1">
      <alignment horizontal="center" vertical="center" wrapText="1"/>
    </xf>
    <xf numFmtId="0" fontId="40" fillId="14" borderId="1" xfId="0" applyFont="1" applyFill="1" applyBorder="1" applyAlignment="1">
      <alignment horizontal="center" vertical="center" wrapText="1"/>
    </xf>
    <xf numFmtId="0" fontId="51" fillId="14" borderId="3" xfId="0" applyFont="1" applyFill="1" applyBorder="1" applyAlignment="1">
      <alignment horizontal="center" vertical="center" wrapText="1"/>
    </xf>
    <xf numFmtId="0" fontId="51" fillId="14" borderId="1" xfId="0" applyFont="1" applyFill="1" applyBorder="1" applyAlignment="1">
      <alignment horizontal="center" vertical="center" wrapText="1"/>
    </xf>
    <xf numFmtId="3" fontId="40" fillId="13" borderId="1" xfId="0" applyNumberFormat="1" applyFont="1" applyFill="1" applyBorder="1" applyAlignment="1">
      <alignment horizontal="right"/>
    </xf>
    <xf numFmtId="0" fontId="33" fillId="0" borderId="1" xfId="0" applyFont="1" applyBorder="1" applyAlignment="1">
      <alignment horizontal="left"/>
    </xf>
    <xf numFmtId="0" fontId="52" fillId="0" borderId="10" xfId="2" applyFont="1" applyBorder="1"/>
    <xf numFmtId="0" fontId="36" fillId="0" borderId="9" xfId="0" applyFont="1" applyBorder="1" applyAlignment="1">
      <alignment vertical="center" wrapText="1"/>
    </xf>
    <xf numFmtId="0" fontId="36" fillId="0" borderId="2" xfId="0" applyFont="1" applyBorder="1" applyAlignment="1">
      <alignment vertical="center"/>
    </xf>
    <xf numFmtId="3" fontId="51" fillId="0" borderId="1" xfId="0" applyNumberFormat="1" applyFont="1" applyBorder="1" applyAlignment="1">
      <alignment horizontal="right"/>
    </xf>
    <xf numFmtId="0" fontId="36" fillId="0" borderId="9" xfId="0" applyFont="1" applyBorder="1" applyAlignment="1">
      <alignment vertical="center"/>
    </xf>
    <xf numFmtId="0" fontId="37" fillId="13" borderId="3" xfId="0" applyFont="1" applyFill="1" applyBorder="1" applyAlignment="1">
      <alignment horizontal="left" vertical="center"/>
    </xf>
    <xf numFmtId="0" fontId="36" fillId="13" borderId="9" xfId="0" applyFont="1" applyFill="1" applyBorder="1" applyAlignment="1">
      <alignment vertical="center"/>
    </xf>
    <xf numFmtId="0" fontId="36" fillId="13" borderId="2" xfId="0" applyFont="1" applyFill="1" applyBorder="1" applyAlignment="1">
      <alignment vertical="center"/>
    </xf>
    <xf numFmtId="0" fontId="36" fillId="0" borderId="2" xfId="0" applyFont="1" applyBorder="1" applyAlignment="1">
      <alignment vertical="center" wrapText="1"/>
    </xf>
    <xf numFmtId="0" fontId="51" fillId="0" borderId="0" xfId="0" applyFont="1" applyAlignment="1">
      <alignment horizontal="center" vertical="center" wrapText="1"/>
    </xf>
    <xf numFmtId="0" fontId="51" fillId="0" borderId="0" xfId="0" applyFont="1"/>
    <xf numFmtId="0" fontId="52" fillId="0" borderId="11" xfId="2" applyFont="1" applyBorder="1"/>
    <xf numFmtId="0" fontId="36" fillId="0" borderId="2" xfId="0" applyFont="1" applyBorder="1" applyAlignment="1">
      <alignment horizontal="left" vertical="center" wrapText="1"/>
    </xf>
    <xf numFmtId="0" fontId="37" fillId="13" borderId="1" xfId="0" quotePrefix="1" applyFont="1" applyFill="1" applyBorder="1" applyAlignment="1">
      <alignment horizontal="left" vertical="center"/>
    </xf>
    <xf numFmtId="0" fontId="36" fillId="13" borderId="1" xfId="0" applyFont="1" applyFill="1" applyBorder="1" applyAlignment="1">
      <alignment vertical="center" wrapText="1"/>
    </xf>
    <xf numFmtId="0" fontId="51" fillId="0" borderId="3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40" fillId="13" borderId="3" xfId="0" quotePrefix="1" applyFont="1" applyFill="1" applyBorder="1" applyAlignment="1">
      <alignment horizontal="left" vertical="center"/>
    </xf>
    <xf numFmtId="0" fontId="40" fillId="13" borderId="9" xfId="0" applyFont="1" applyFill="1" applyBorder="1" applyAlignment="1">
      <alignment horizontal="left" vertical="center"/>
    </xf>
    <xf numFmtId="3" fontId="51" fillId="13" borderId="1" xfId="0" applyNumberFormat="1" applyFont="1" applyFill="1" applyBorder="1" applyAlignment="1">
      <alignment horizontal="right"/>
    </xf>
    <xf numFmtId="0" fontId="40" fillId="13" borderId="3" xfId="0" applyFont="1" applyFill="1" applyBorder="1" applyAlignment="1">
      <alignment horizontal="left" vertical="center"/>
    </xf>
    <xf numFmtId="0" fontId="33" fillId="13" borderId="9" xfId="0" applyFont="1" applyFill="1" applyBorder="1"/>
    <xf numFmtId="0" fontId="51" fillId="0" borderId="1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3" fontId="37" fillId="13" borderId="1" xfId="0" applyNumberFormat="1" applyFont="1" applyFill="1" applyBorder="1" applyAlignment="1">
      <alignment horizontal="right"/>
    </xf>
    <xf numFmtId="4" fontId="3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8" fillId="0" borderId="0" xfId="0" applyFont="1"/>
    <xf numFmtId="0" fontId="35" fillId="0" borderId="0" xfId="0" applyFont="1" applyAlignment="1">
      <alignment horizontal="left"/>
    </xf>
    <xf numFmtId="0" fontId="37" fillId="0" borderId="0" xfId="0" applyFont="1"/>
    <xf numFmtId="0" fontId="36" fillId="0" borderId="0" xfId="0" applyFont="1" applyAlignment="1">
      <alignment horizontal="justify" vertical="center"/>
    </xf>
    <xf numFmtId="0" fontId="52" fillId="0" borderId="0" xfId="0" applyFont="1" applyAlignment="1">
      <alignment horizontal="justify" vertical="center"/>
    </xf>
    <xf numFmtId="0" fontId="52" fillId="0" borderId="0" xfId="0" applyFont="1"/>
    <xf numFmtId="0" fontId="36" fillId="0" borderId="0" xfId="0" applyFont="1" applyAlignment="1">
      <alignment wrapText="1"/>
    </xf>
    <xf numFmtId="0" fontId="36" fillId="0" borderId="0" xfId="0" applyFont="1" applyAlignment="1">
      <alignment horizontal="justify" vertical="center" wrapText="1"/>
    </xf>
    <xf numFmtId="0" fontId="36" fillId="12" borderId="0" xfId="0" applyFont="1" applyFill="1" applyAlignment="1">
      <alignment horizontal="justify" vertical="center" wrapText="1"/>
    </xf>
    <xf numFmtId="0" fontId="52" fillId="12" borderId="0" xfId="0" applyFont="1" applyFill="1" applyAlignment="1">
      <alignment horizontal="justify" vertical="center" wrapText="1"/>
    </xf>
    <xf numFmtId="0" fontId="37" fillId="0" borderId="0" xfId="0" applyFont="1" applyAlignment="1">
      <alignment horizontal="center"/>
    </xf>
    <xf numFmtId="0" fontId="40" fillId="0" borderId="0" xfId="0" applyFont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33" fillId="0" borderId="0" xfId="0" applyFont="1"/>
    <xf numFmtId="0" fontId="37" fillId="0" borderId="6" xfId="0" quotePrefix="1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6" fillId="0" borderId="3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7" fillId="13" borderId="3" xfId="0" quotePrefix="1" applyFont="1" applyFill="1" applyBorder="1" applyAlignment="1">
      <alignment horizontal="left" vertical="center" wrapText="1"/>
    </xf>
    <xf numFmtId="0" fontId="36" fillId="13" borderId="9" xfId="0" applyFont="1" applyFill="1" applyBorder="1" applyAlignment="1">
      <alignment vertical="center" wrapText="1"/>
    </xf>
    <xf numFmtId="0" fontId="37" fillId="0" borderId="0" xfId="0" applyFont="1" applyAlignment="1">
      <alignment horizontal="center" vertical="center"/>
    </xf>
    <xf numFmtId="0" fontId="36" fillId="0" borderId="0" xfId="0" applyFont="1"/>
    <xf numFmtId="0" fontId="33" fillId="0" borderId="3" xfId="0" applyFont="1" applyBorder="1" applyAlignment="1">
      <alignment horizontal="left" wrapText="1"/>
    </xf>
    <xf numFmtId="0" fontId="33" fillId="0" borderId="9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7" fillId="13" borderId="3" xfId="0" applyFont="1" applyFill="1" applyBorder="1" applyAlignment="1">
      <alignment horizontal="left" vertical="center" wrapText="1"/>
    </xf>
    <xf numFmtId="0" fontId="40" fillId="13" borderId="9" xfId="0" applyFont="1" applyFill="1" applyBorder="1" applyAlignment="1">
      <alignment horizontal="left" vertical="center" wrapText="1"/>
    </xf>
    <xf numFmtId="0" fontId="36" fillId="13" borderId="2" xfId="0" applyFont="1" applyFill="1" applyBorder="1" applyAlignment="1">
      <alignment vertical="center" wrapText="1"/>
    </xf>
    <xf numFmtId="0" fontId="40" fillId="13" borderId="3" xfId="0" applyFont="1" applyFill="1" applyBorder="1" applyAlignment="1">
      <alignment horizontal="left" vertical="center" wrapText="1"/>
    </xf>
    <xf numFmtId="0" fontId="36" fillId="13" borderId="2" xfId="0" applyFont="1" applyFill="1" applyBorder="1" applyAlignment="1">
      <alignment vertical="center"/>
    </xf>
    <xf numFmtId="0" fontId="4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left"/>
    </xf>
    <xf numFmtId="0" fontId="37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7" fillId="0" borderId="0" xfId="3" applyFont="1" applyAlignment="1">
      <alignment horizontal="center"/>
    </xf>
    <xf numFmtId="0" fontId="37" fillId="0" borderId="0" xfId="5" applyFont="1" applyAlignment="1">
      <alignment horizontal="center"/>
    </xf>
    <xf numFmtId="0" fontId="45" fillId="3" borderId="0" xfId="0" applyFont="1" applyFill="1"/>
    <xf numFmtId="0" fontId="38" fillId="5" borderId="0" xfId="0" applyFont="1" applyFill="1"/>
    <xf numFmtId="0" fontId="38" fillId="7" borderId="0" xfId="0" applyFont="1" applyFill="1"/>
    <xf numFmtId="0" fontId="38" fillId="8" borderId="0" xfId="0" applyFont="1" applyFill="1"/>
    <xf numFmtId="4" fontId="46" fillId="0" borderId="0" xfId="0" applyNumberFormat="1" applyFont="1"/>
    <xf numFmtId="0" fontId="33" fillId="0" borderId="0" xfId="0" applyFont="1" applyAlignment="1">
      <alignment horizontal="center" wrapText="1"/>
    </xf>
    <xf numFmtId="0" fontId="36" fillId="0" borderId="0" xfId="0" applyFont="1" applyAlignment="1">
      <alignment horizontal="justify" vertical="center" wrapText="1"/>
    </xf>
    <xf numFmtId="0" fontId="35" fillId="0" borderId="0" xfId="7" applyFont="1" applyAlignment="1">
      <alignment horizontal="left"/>
    </xf>
    <xf numFmtId="0" fontId="34" fillId="0" borderId="0" xfId="0" applyFont="1" applyAlignment="1">
      <alignment horizontal="center"/>
    </xf>
    <xf numFmtId="0" fontId="31" fillId="0" borderId="0" xfId="7" applyFont="1" applyAlignment="1">
      <alignment horizontal="left" wrapText="1"/>
    </xf>
  </cellXfs>
  <cellStyles count="9">
    <cellStyle name="Comma 2" xfId="1" xr:uid="{00000000-0005-0000-0000-000031000000}"/>
    <cellStyle name="Normal 2" xfId="2" xr:uid="{00000000-0005-0000-0000-000032000000}"/>
    <cellStyle name="Normal 3" xfId="3" xr:uid="{00000000-0005-0000-0000-000033000000}"/>
    <cellStyle name="Normal_1_ akt proračuna 2012" xfId="4" xr:uid="{00000000-0005-0000-0000-000034000000}"/>
    <cellStyle name="Normalno" xfId="0" builtinId="0"/>
    <cellStyle name="Normalno 2" xfId="5" xr:uid="{00000000-0005-0000-0000-000035000000}"/>
    <cellStyle name="Normalno 6" xfId="6" xr:uid="{00000000-0005-0000-0000-000036000000}"/>
    <cellStyle name="Obično 4 2" xfId="7" xr:uid="{00000000-0005-0000-0000-000037000000}"/>
    <cellStyle name="Obično_obračun 2009 prva strana 2" xfId="8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62"/>
  <sheetViews>
    <sheetView view="pageBreakPreview" topLeftCell="A24" zoomScaleNormal="100" zoomScaleSheetLayoutView="100" workbookViewId="0">
      <selection activeCell="P12" sqref="P12"/>
    </sheetView>
  </sheetViews>
  <sheetFormatPr defaultColWidth="9.1796875" defaultRowHeight="15.5"/>
  <cols>
    <col min="1" max="1" width="3.7265625" style="73" customWidth="1"/>
    <col min="2" max="4" width="9.1796875" style="73"/>
    <col min="5" max="5" width="26.26953125" style="73" customWidth="1"/>
    <col min="6" max="6" width="15.7265625" style="73" customWidth="1"/>
    <col min="7" max="7" width="15.7265625" style="73" hidden="1" customWidth="1"/>
    <col min="8" max="11" width="15.7265625" style="73" customWidth="1"/>
    <col min="12" max="16384" width="9.1796875" style="73"/>
  </cols>
  <sheetData>
    <row r="1" spans="1:11">
      <c r="A1" s="218" t="s">
        <v>178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>
      <c r="A2" s="218"/>
      <c r="B2" s="218"/>
      <c r="C2" s="218"/>
      <c r="D2" s="218"/>
      <c r="E2" s="218"/>
      <c r="F2" s="218"/>
      <c r="G2" s="218"/>
      <c r="H2" s="218"/>
      <c r="I2" s="218"/>
      <c r="J2" s="218"/>
      <c r="K2" s="218"/>
    </row>
    <row r="3" spans="1:11">
      <c r="A3" s="218"/>
      <c r="B3" s="218"/>
      <c r="C3" s="218"/>
      <c r="D3" s="218"/>
      <c r="E3" s="218"/>
      <c r="F3" s="218"/>
      <c r="G3" s="218"/>
      <c r="H3" s="218"/>
      <c r="I3" s="218"/>
      <c r="J3" s="218"/>
      <c r="K3" s="218"/>
    </row>
    <row r="4" spans="1:1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45" customHeight="1">
      <c r="A5" s="225" t="s">
        <v>187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</row>
    <row r="6" spans="1:11" ht="18" customHeight="1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</row>
    <row r="7" spans="1:11" ht="18" customHeight="1">
      <c r="A7" s="201" t="s">
        <v>175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</row>
    <row r="8" spans="1:11" ht="18" customHeight="1">
      <c r="A8" s="149"/>
      <c r="B8" s="150"/>
      <c r="C8" s="150"/>
      <c r="D8" s="150"/>
      <c r="E8" s="150"/>
      <c r="F8" s="150"/>
      <c r="G8" s="150"/>
      <c r="H8" s="150"/>
      <c r="I8" s="150"/>
      <c r="J8" s="150"/>
      <c r="K8" s="150"/>
    </row>
    <row r="9" spans="1:11">
      <c r="A9" s="201" t="s">
        <v>0</v>
      </c>
      <c r="B9" s="201"/>
      <c r="C9" s="201"/>
      <c r="D9" s="201"/>
      <c r="E9" s="201"/>
      <c r="F9" s="201"/>
      <c r="G9" s="201"/>
      <c r="H9" s="201"/>
      <c r="I9" s="201"/>
      <c r="J9" s="201"/>
      <c r="K9" s="202"/>
    </row>
    <row r="10" spans="1:11">
      <c r="A10" s="149"/>
      <c r="B10" s="149"/>
      <c r="C10" s="149"/>
      <c r="D10" s="149"/>
      <c r="E10" s="149"/>
      <c r="F10" s="149"/>
      <c r="G10" s="149"/>
      <c r="H10" s="149"/>
      <c r="I10" s="149"/>
      <c r="J10" s="149"/>
      <c r="K10" s="151"/>
    </row>
    <row r="11" spans="1:11" ht="18" customHeight="1">
      <c r="A11" s="203" t="s">
        <v>1</v>
      </c>
      <c r="B11" s="204"/>
      <c r="C11" s="204"/>
      <c r="D11" s="204"/>
      <c r="E11" s="204"/>
      <c r="F11" s="204"/>
      <c r="G11" s="204"/>
      <c r="H11" s="204"/>
      <c r="I11" s="204"/>
      <c r="J11" s="204"/>
      <c r="K11" s="204"/>
    </row>
    <row r="12" spans="1:11">
      <c r="A12" s="152"/>
      <c r="B12" s="153"/>
      <c r="C12" s="153"/>
      <c r="D12" s="153"/>
      <c r="E12" s="154"/>
      <c r="F12" s="154"/>
      <c r="G12" s="154"/>
      <c r="H12" s="155"/>
      <c r="I12" s="155"/>
      <c r="J12" s="155"/>
      <c r="K12" s="156"/>
    </row>
    <row r="13" spans="1:11" ht="25.5" customHeight="1">
      <c r="A13" s="205" t="s">
        <v>2</v>
      </c>
      <c r="B13" s="206"/>
      <c r="C13" s="206"/>
      <c r="D13" s="206"/>
      <c r="E13" s="207"/>
      <c r="F13" s="157" t="s">
        <v>186</v>
      </c>
      <c r="G13" s="157" t="s">
        <v>3</v>
      </c>
      <c r="H13" s="157" t="s">
        <v>4</v>
      </c>
      <c r="I13" s="157" t="s">
        <v>185</v>
      </c>
      <c r="J13" s="157" t="s">
        <v>5</v>
      </c>
      <c r="K13" s="158" t="s">
        <v>6</v>
      </c>
    </row>
    <row r="14" spans="1:11" s="12" customFormat="1" ht="14">
      <c r="A14" s="208">
        <v>1</v>
      </c>
      <c r="B14" s="209"/>
      <c r="C14" s="209"/>
      <c r="D14" s="209"/>
      <c r="E14" s="210"/>
      <c r="F14" s="159">
        <v>2</v>
      </c>
      <c r="G14" s="159">
        <v>3</v>
      </c>
      <c r="H14" s="159">
        <v>3</v>
      </c>
      <c r="I14" s="159">
        <v>4</v>
      </c>
      <c r="J14" s="159">
        <v>5</v>
      </c>
      <c r="K14" s="160">
        <v>6</v>
      </c>
    </row>
    <row r="15" spans="1:11">
      <c r="A15" s="220" t="s">
        <v>7</v>
      </c>
      <c r="B15" s="212"/>
      <c r="C15" s="212"/>
      <c r="D15" s="212"/>
      <c r="E15" s="224"/>
      <c r="F15" s="161">
        <f>F16+F17</f>
        <v>1955868</v>
      </c>
      <c r="G15" s="161">
        <f t="shared" ref="G15:K15" si="0">G16+G17</f>
        <v>2158158</v>
      </c>
      <c r="H15" s="161">
        <f t="shared" si="0"/>
        <v>2933511</v>
      </c>
      <c r="I15" s="161">
        <f t="shared" ref="I15" si="1">I16+I17</f>
        <v>2945757</v>
      </c>
      <c r="J15" s="161">
        <f t="shared" si="0"/>
        <v>2853166</v>
      </c>
      <c r="K15" s="161">
        <f t="shared" si="0"/>
        <v>2881666</v>
      </c>
    </row>
    <row r="16" spans="1:11" ht="15" customHeight="1">
      <c r="A16" s="162">
        <v>6</v>
      </c>
      <c r="B16" s="163" t="s">
        <v>8</v>
      </c>
      <c r="C16" s="164"/>
      <c r="D16" s="164"/>
      <c r="E16" s="165"/>
      <c r="F16" s="166">
        <f>' Račun prihoda i rashoda'!C12</f>
        <v>1955868</v>
      </c>
      <c r="G16" s="166">
        <f>' Račun prihoda i rashoda'!D12</f>
        <v>2158158</v>
      </c>
      <c r="H16" s="166">
        <f>' Račun prihoda i rashoda'!E12</f>
        <v>2933511</v>
      </c>
      <c r="I16" s="166">
        <f>' Račun prihoda i rashoda'!F12</f>
        <v>2945757</v>
      </c>
      <c r="J16" s="166">
        <f>' Račun prihoda i rashoda'!G12</f>
        <v>2853166</v>
      </c>
      <c r="K16" s="166">
        <f>' Račun prihoda i rashoda'!H12</f>
        <v>2881666</v>
      </c>
    </row>
    <row r="17" spans="1:14">
      <c r="A17" s="162">
        <v>7</v>
      </c>
      <c r="B17" s="163" t="s">
        <v>9</v>
      </c>
      <c r="C17" s="167"/>
      <c r="D17" s="167"/>
      <c r="E17" s="165"/>
      <c r="F17" s="166"/>
      <c r="G17" s="166"/>
      <c r="H17" s="166"/>
      <c r="I17" s="166"/>
      <c r="J17" s="166"/>
      <c r="K17" s="166"/>
    </row>
    <row r="18" spans="1:14">
      <c r="A18" s="168" t="s">
        <v>10</v>
      </c>
      <c r="B18" s="169"/>
      <c r="C18" s="169"/>
      <c r="D18" s="169"/>
      <c r="E18" s="170"/>
      <c r="F18" s="161">
        <f>F19+F20</f>
        <v>1955867.91</v>
      </c>
      <c r="G18" s="161">
        <f>G19+G20</f>
        <v>2218263</v>
      </c>
      <c r="H18" s="161">
        <f t="shared" ref="H18:K18" si="2">H19+H20</f>
        <v>2933511</v>
      </c>
      <c r="I18" s="161">
        <f t="shared" ref="I18" si="3">I19+I20</f>
        <v>2945757</v>
      </c>
      <c r="J18" s="161">
        <f t="shared" si="2"/>
        <v>2853166</v>
      </c>
      <c r="K18" s="161">
        <f t="shared" si="2"/>
        <v>2881666</v>
      </c>
    </row>
    <row r="19" spans="1:14" ht="15" customHeight="1">
      <c r="A19" s="162">
        <v>3</v>
      </c>
      <c r="B19" s="163" t="s">
        <v>11</v>
      </c>
      <c r="C19" s="164"/>
      <c r="D19" s="164"/>
      <c r="E19" s="171"/>
      <c r="F19" s="166">
        <f>' Račun prihoda i rashoda'!C38</f>
        <v>1909971.0599999998</v>
      </c>
      <c r="G19" s="166">
        <f>' Račun prihoda i rashoda'!D38</f>
        <v>2189914</v>
      </c>
      <c r="H19" s="166">
        <f>' Račun prihoda i rashoda'!E38</f>
        <v>2906910</v>
      </c>
      <c r="I19" s="166">
        <f>' Račun prihoda i rashoda'!F38</f>
        <v>2915641</v>
      </c>
      <c r="J19" s="166">
        <f>' Račun prihoda i rashoda'!G38</f>
        <v>2827365</v>
      </c>
      <c r="K19" s="166">
        <f>' Račun prihoda i rashoda'!H38</f>
        <v>2855365</v>
      </c>
    </row>
    <row r="20" spans="1:14">
      <c r="A20" s="162">
        <v>4</v>
      </c>
      <c r="B20" s="163" t="s">
        <v>12</v>
      </c>
      <c r="C20" s="167"/>
      <c r="D20" s="167"/>
      <c r="E20" s="165"/>
      <c r="F20" s="166">
        <f>' Račun prihoda i rashoda'!C64</f>
        <v>45896.849999999991</v>
      </c>
      <c r="G20" s="166">
        <f>' Račun prihoda i rashoda'!D64</f>
        <v>28349</v>
      </c>
      <c r="H20" s="166">
        <f>' Račun prihoda i rashoda'!E64</f>
        <v>26601</v>
      </c>
      <c r="I20" s="166">
        <f>' Račun prihoda i rashoda'!F64</f>
        <v>30116</v>
      </c>
      <c r="J20" s="166">
        <f>' Račun prihoda i rashoda'!G64</f>
        <v>25801</v>
      </c>
      <c r="K20" s="166">
        <f>' Račun prihoda i rashoda'!H64</f>
        <v>26301</v>
      </c>
    </row>
    <row r="21" spans="1:14">
      <c r="A21" s="211" t="s">
        <v>13</v>
      </c>
      <c r="B21" s="212"/>
      <c r="C21" s="212"/>
      <c r="D21" s="212"/>
      <c r="E21" s="222"/>
      <c r="F21" s="161">
        <f>F15-F18</f>
        <v>9.0000000083819032E-2</v>
      </c>
      <c r="G21" s="161">
        <f t="shared" ref="G21:K21" si="4">G15-G18</f>
        <v>-60105</v>
      </c>
      <c r="H21" s="161">
        <f t="shared" si="4"/>
        <v>0</v>
      </c>
      <c r="I21" s="161">
        <f t="shared" ref="I21" si="5">I15-I18</f>
        <v>0</v>
      </c>
      <c r="J21" s="161">
        <f t="shared" si="4"/>
        <v>0</v>
      </c>
      <c r="K21" s="161">
        <f t="shared" si="4"/>
        <v>0</v>
      </c>
    </row>
    <row r="22" spans="1:14" ht="18" customHeight="1">
      <c r="A22" s="149"/>
      <c r="B22" s="172"/>
      <c r="C22" s="172"/>
      <c r="D22" s="172"/>
      <c r="E22" s="172"/>
      <c r="F22" s="172"/>
      <c r="G22" s="172"/>
      <c r="H22" s="172"/>
      <c r="I22" s="172"/>
      <c r="J22" s="173"/>
      <c r="K22" s="173"/>
    </row>
    <row r="23" spans="1:14">
      <c r="A23" s="203" t="s">
        <v>14</v>
      </c>
      <c r="B23" s="203"/>
      <c r="C23" s="203"/>
      <c r="D23" s="203"/>
      <c r="E23" s="203"/>
      <c r="F23" s="203"/>
      <c r="G23" s="203"/>
      <c r="H23" s="203"/>
      <c r="I23" s="203"/>
      <c r="J23" s="203"/>
      <c r="K23" s="203"/>
    </row>
    <row r="24" spans="1:14">
      <c r="A24" s="149"/>
      <c r="B24" s="172"/>
      <c r="C24" s="172"/>
      <c r="D24" s="172"/>
      <c r="E24" s="172"/>
      <c r="F24" s="172"/>
      <c r="G24" s="172"/>
      <c r="H24" s="172"/>
      <c r="I24" s="172"/>
      <c r="J24" s="173"/>
      <c r="K24" s="156"/>
    </row>
    <row r="25" spans="1:14" ht="25.5" customHeight="1">
      <c r="A25" s="205" t="s">
        <v>2</v>
      </c>
      <c r="B25" s="206"/>
      <c r="C25" s="206"/>
      <c r="D25" s="206"/>
      <c r="E25" s="207"/>
      <c r="F25" s="157" t="s">
        <v>186</v>
      </c>
      <c r="G25" s="157" t="s">
        <v>3</v>
      </c>
      <c r="H25" s="157" t="s">
        <v>4</v>
      </c>
      <c r="I25" s="157" t="s">
        <v>185</v>
      </c>
      <c r="J25" s="157" t="s">
        <v>5</v>
      </c>
      <c r="K25" s="158" t="s">
        <v>6</v>
      </c>
    </row>
    <row r="26" spans="1:14" s="12" customFormat="1" ht="14">
      <c r="A26" s="208">
        <v>1</v>
      </c>
      <c r="B26" s="209"/>
      <c r="C26" s="209"/>
      <c r="D26" s="209"/>
      <c r="E26" s="210"/>
      <c r="F26" s="159">
        <v>2</v>
      </c>
      <c r="G26" s="159">
        <v>3</v>
      </c>
      <c r="H26" s="159">
        <v>3</v>
      </c>
      <c r="I26" s="159">
        <v>4</v>
      </c>
      <c r="J26" s="159">
        <v>5</v>
      </c>
      <c r="K26" s="160">
        <v>6</v>
      </c>
    </row>
    <row r="27" spans="1:14" ht="15" customHeight="1">
      <c r="A27" s="162">
        <v>8</v>
      </c>
      <c r="B27" s="174" t="s">
        <v>15</v>
      </c>
      <c r="C27" s="167"/>
      <c r="D27" s="167"/>
      <c r="E27" s="165"/>
      <c r="F27" s="166"/>
      <c r="G27" s="175"/>
      <c r="H27" s="166"/>
      <c r="I27" s="166"/>
      <c r="J27" s="166"/>
      <c r="K27" s="166"/>
      <c r="N27" s="80"/>
    </row>
    <row r="28" spans="1:14" ht="15" customHeight="1">
      <c r="A28" s="162">
        <v>5</v>
      </c>
      <c r="B28" s="163" t="s">
        <v>16</v>
      </c>
      <c r="C28" s="167"/>
      <c r="D28" s="167"/>
      <c r="E28" s="165"/>
      <c r="F28" s="166"/>
      <c r="G28" s="164"/>
      <c r="H28" s="166"/>
      <c r="I28" s="166"/>
      <c r="J28" s="166"/>
      <c r="K28" s="166"/>
      <c r="N28" s="80"/>
    </row>
    <row r="29" spans="1:14">
      <c r="A29" s="211" t="s">
        <v>17</v>
      </c>
      <c r="B29" s="212"/>
      <c r="C29" s="212"/>
      <c r="D29" s="212"/>
      <c r="E29" s="222"/>
      <c r="F29" s="161">
        <f>F27-F28</f>
        <v>0</v>
      </c>
      <c r="G29" s="161">
        <f>G27-G28</f>
        <v>0</v>
      </c>
      <c r="H29" s="161">
        <f t="shared" ref="H29:K29" si="6">H27-H28</f>
        <v>0</v>
      </c>
      <c r="I29" s="161">
        <v>0</v>
      </c>
      <c r="J29" s="161">
        <f t="shared" si="6"/>
        <v>0</v>
      </c>
      <c r="K29" s="161">
        <f t="shared" si="6"/>
        <v>0</v>
      </c>
    </row>
    <row r="30" spans="1:14">
      <c r="A30" s="176" t="s">
        <v>18</v>
      </c>
      <c r="B30" s="177"/>
      <c r="C30" s="177"/>
      <c r="D30" s="177"/>
      <c r="E30" s="177"/>
      <c r="F30" s="161">
        <f>F21+F29</f>
        <v>9.0000000083819032E-2</v>
      </c>
      <c r="G30" s="161">
        <f t="shared" ref="G30:K30" si="7">G21+G29</f>
        <v>-60105</v>
      </c>
      <c r="H30" s="161">
        <f t="shared" si="7"/>
        <v>0</v>
      </c>
      <c r="I30" s="161">
        <v>0</v>
      </c>
      <c r="J30" s="161">
        <f t="shared" si="7"/>
        <v>0</v>
      </c>
      <c r="K30" s="161">
        <f t="shared" si="7"/>
        <v>0</v>
      </c>
    </row>
    <row r="31" spans="1:14">
      <c r="A31" s="149"/>
      <c r="B31" s="172"/>
      <c r="C31" s="172"/>
      <c r="D31" s="172"/>
      <c r="E31" s="172"/>
      <c r="F31" s="172"/>
      <c r="G31" s="172"/>
      <c r="H31" s="172"/>
      <c r="I31" s="172"/>
      <c r="J31" s="173"/>
      <c r="K31" s="173"/>
    </row>
    <row r="32" spans="1:14">
      <c r="A32" s="213" t="s">
        <v>19</v>
      </c>
      <c r="B32" s="214"/>
      <c r="C32" s="214"/>
      <c r="D32" s="214"/>
      <c r="E32" s="214"/>
      <c r="F32" s="214"/>
      <c r="G32" s="214"/>
      <c r="H32" s="214"/>
      <c r="I32" s="214"/>
      <c r="J32" s="214"/>
      <c r="K32" s="214"/>
      <c r="M32" s="80"/>
    </row>
    <row r="33" spans="1:13">
      <c r="A33" s="149"/>
      <c r="B33" s="172"/>
      <c r="C33" s="172"/>
      <c r="D33" s="172"/>
      <c r="E33" s="172"/>
      <c r="F33" s="172"/>
      <c r="G33" s="172"/>
      <c r="H33" s="172"/>
      <c r="I33" s="172"/>
      <c r="J33" s="173"/>
      <c r="K33" s="173"/>
    </row>
    <row r="34" spans="1:13" ht="25.5" customHeight="1">
      <c r="A34" s="205" t="s">
        <v>20</v>
      </c>
      <c r="B34" s="206"/>
      <c r="C34" s="206"/>
      <c r="D34" s="206"/>
      <c r="E34" s="207"/>
      <c r="F34" s="157" t="s">
        <v>186</v>
      </c>
      <c r="G34" s="157" t="s">
        <v>3</v>
      </c>
      <c r="H34" s="157" t="s">
        <v>4</v>
      </c>
      <c r="I34" s="157" t="s">
        <v>185</v>
      </c>
      <c r="J34" s="157" t="s">
        <v>5</v>
      </c>
      <c r="K34" s="158" t="s">
        <v>6</v>
      </c>
    </row>
    <row r="35" spans="1:13" s="12" customFormat="1" ht="14">
      <c r="A35" s="208">
        <v>1</v>
      </c>
      <c r="B35" s="209"/>
      <c r="C35" s="209"/>
      <c r="D35" s="209"/>
      <c r="E35" s="210"/>
      <c r="F35" s="159">
        <v>2</v>
      </c>
      <c r="G35" s="159">
        <v>3</v>
      </c>
      <c r="H35" s="159">
        <v>3</v>
      </c>
      <c r="I35" s="159">
        <v>4</v>
      </c>
      <c r="J35" s="159">
        <v>5</v>
      </c>
      <c r="K35" s="160">
        <v>6</v>
      </c>
    </row>
    <row r="36" spans="1:13">
      <c r="A36" s="178" t="s">
        <v>21</v>
      </c>
      <c r="B36" s="179"/>
      <c r="C36" s="179"/>
      <c r="D36" s="179"/>
      <c r="E36" s="179"/>
      <c r="F36" s="166"/>
      <c r="G36" s="166"/>
      <c r="H36" s="166">
        <v>-5798</v>
      </c>
      <c r="I36" s="166">
        <v>0</v>
      </c>
      <c r="J36" s="166">
        <v>0</v>
      </c>
      <c r="K36" s="166">
        <v>0</v>
      </c>
    </row>
    <row r="37" spans="1:13">
      <c r="A37" s="180" t="s">
        <v>22</v>
      </c>
      <c r="B37" s="181"/>
      <c r="C37" s="181"/>
      <c r="D37" s="181"/>
      <c r="E37" s="181"/>
      <c r="F37" s="182">
        <f>F30+F36</f>
        <v>9.0000000083819032E-2</v>
      </c>
      <c r="G37" s="182">
        <f>G30+G36</f>
        <v>-60105</v>
      </c>
      <c r="H37" s="182">
        <f>H30+H36</f>
        <v>-5798</v>
      </c>
      <c r="I37" s="182">
        <v>0</v>
      </c>
      <c r="J37" s="182">
        <f>J30+J36</f>
        <v>0</v>
      </c>
      <c r="K37" s="182">
        <f>K30+K36</f>
        <v>0</v>
      </c>
    </row>
    <row r="38" spans="1:13" ht="43.5" customHeight="1">
      <c r="A38" s="223" t="s">
        <v>23</v>
      </c>
      <c r="B38" s="221"/>
      <c r="C38" s="221"/>
      <c r="D38" s="221"/>
      <c r="E38" s="221"/>
      <c r="F38" s="161">
        <f>F21+F29+F36-F37</f>
        <v>0</v>
      </c>
      <c r="G38" s="161">
        <f>G21+G29+G36-G37</f>
        <v>0</v>
      </c>
      <c r="H38" s="161">
        <f>H21+H29+H36-H37</f>
        <v>0</v>
      </c>
      <c r="I38" s="161">
        <v>0</v>
      </c>
      <c r="J38" s="161">
        <f>J21+J29+J36-J37</f>
        <v>0</v>
      </c>
      <c r="K38" s="161">
        <f>K21+K29+K36-K37</f>
        <v>0</v>
      </c>
    </row>
    <row r="39" spans="1:13">
      <c r="A39" s="149"/>
      <c r="B39" s="172"/>
      <c r="C39" s="172"/>
      <c r="D39" s="172"/>
      <c r="E39" s="172"/>
      <c r="F39" s="172"/>
      <c r="G39" s="172"/>
      <c r="H39" s="172"/>
      <c r="I39" s="172"/>
      <c r="J39" s="173"/>
      <c r="K39" s="173"/>
    </row>
    <row r="40" spans="1:13">
      <c r="A40" s="213" t="s">
        <v>24</v>
      </c>
      <c r="B40" s="214"/>
      <c r="C40" s="214"/>
      <c r="D40" s="214"/>
      <c r="E40" s="214"/>
      <c r="F40" s="214"/>
      <c r="G40" s="214"/>
      <c r="H40" s="214"/>
      <c r="I40" s="214"/>
      <c r="J40" s="214"/>
      <c r="K40" s="214"/>
      <c r="M40" s="80"/>
    </row>
    <row r="41" spans="1:13">
      <c r="A41" s="149"/>
      <c r="B41" s="172"/>
      <c r="C41" s="172"/>
      <c r="D41" s="172"/>
      <c r="E41" s="172"/>
      <c r="F41" s="172"/>
      <c r="G41" s="172"/>
      <c r="H41" s="172"/>
      <c r="I41" s="172"/>
      <c r="J41" s="173"/>
      <c r="K41" s="173"/>
    </row>
    <row r="42" spans="1:13" ht="25.5" customHeight="1">
      <c r="A42" s="205" t="s">
        <v>20</v>
      </c>
      <c r="B42" s="206"/>
      <c r="C42" s="206"/>
      <c r="D42" s="206"/>
      <c r="E42" s="207"/>
      <c r="F42" s="157" t="s">
        <v>186</v>
      </c>
      <c r="G42" s="157" t="s">
        <v>3</v>
      </c>
      <c r="H42" s="157" t="s">
        <v>4</v>
      </c>
      <c r="I42" s="157" t="s">
        <v>185</v>
      </c>
      <c r="J42" s="157" t="s">
        <v>5</v>
      </c>
      <c r="K42" s="158" t="s">
        <v>6</v>
      </c>
    </row>
    <row r="43" spans="1:13" s="12" customFormat="1" ht="14">
      <c r="A43" s="208">
        <v>1</v>
      </c>
      <c r="B43" s="209"/>
      <c r="C43" s="209"/>
      <c r="D43" s="209"/>
      <c r="E43" s="210"/>
      <c r="F43" s="159">
        <v>2</v>
      </c>
      <c r="G43" s="159">
        <v>3</v>
      </c>
      <c r="H43" s="159">
        <v>3</v>
      </c>
      <c r="I43" s="159">
        <v>4</v>
      </c>
      <c r="J43" s="159">
        <v>5</v>
      </c>
      <c r="K43" s="160">
        <v>6</v>
      </c>
    </row>
    <row r="44" spans="1:13">
      <c r="A44" s="162" t="s">
        <v>21</v>
      </c>
      <c r="B44" s="178"/>
      <c r="C44" s="179"/>
      <c r="D44" s="179"/>
      <c r="E44" s="179"/>
      <c r="F44" s="166">
        <f>F36</f>
        <v>0</v>
      </c>
      <c r="G44" s="166">
        <f t="shared" ref="G44:K44" si="8">G36</f>
        <v>0</v>
      </c>
      <c r="H44" s="166">
        <f t="shared" si="8"/>
        <v>-5798</v>
      </c>
      <c r="I44" s="166">
        <v>0</v>
      </c>
      <c r="J44" s="166">
        <f t="shared" si="8"/>
        <v>0</v>
      </c>
      <c r="K44" s="166">
        <f t="shared" si="8"/>
        <v>0</v>
      </c>
    </row>
    <row r="45" spans="1:13" ht="30" customHeight="1">
      <c r="A45" s="215" t="s">
        <v>25</v>
      </c>
      <c r="B45" s="216"/>
      <c r="C45" s="216"/>
      <c r="D45" s="216"/>
      <c r="E45" s="217"/>
      <c r="F45" s="166"/>
      <c r="G45" s="166"/>
      <c r="H45" s="166"/>
      <c r="I45" s="166"/>
      <c r="J45" s="166"/>
      <c r="K45" s="166"/>
    </row>
    <row r="46" spans="1:13" ht="30" customHeight="1">
      <c r="A46" s="215" t="s">
        <v>26</v>
      </c>
      <c r="B46" s="216"/>
      <c r="C46" s="216"/>
      <c r="D46" s="216"/>
      <c r="E46" s="217"/>
      <c r="F46" s="166">
        <f>F30+F45</f>
        <v>9.0000000083819032E-2</v>
      </c>
      <c r="G46" s="166">
        <f t="shared" ref="G46:K46" si="9">G30+G45</f>
        <v>-60105</v>
      </c>
      <c r="H46" s="166">
        <f t="shared" si="9"/>
        <v>0</v>
      </c>
      <c r="I46" s="166"/>
      <c r="J46" s="166">
        <f t="shared" si="9"/>
        <v>0</v>
      </c>
      <c r="K46" s="166">
        <f t="shared" si="9"/>
        <v>0</v>
      </c>
    </row>
    <row r="47" spans="1:13">
      <c r="A47" s="220" t="s">
        <v>22</v>
      </c>
      <c r="B47" s="221"/>
      <c r="C47" s="221"/>
      <c r="D47" s="221"/>
      <c r="E47" s="221"/>
      <c r="F47" s="161">
        <f>F44-F45+F46</f>
        <v>9.0000000083819032E-2</v>
      </c>
      <c r="G47" s="161">
        <f t="shared" ref="G47:K47" si="10">G44-G45+G46</f>
        <v>-60105</v>
      </c>
      <c r="H47" s="161">
        <f t="shared" si="10"/>
        <v>-5798</v>
      </c>
      <c r="I47" s="161">
        <v>0</v>
      </c>
      <c r="J47" s="161">
        <f t="shared" si="10"/>
        <v>0</v>
      </c>
      <c r="K47" s="161">
        <f t="shared" si="10"/>
        <v>0</v>
      </c>
    </row>
    <row r="48" spans="1:13">
      <c r="A48" s="91"/>
      <c r="B48" s="91"/>
      <c r="C48" s="91"/>
      <c r="D48" s="91"/>
      <c r="E48" s="91"/>
      <c r="F48" s="91"/>
      <c r="G48" s="91"/>
      <c r="H48" s="91"/>
      <c r="I48" s="91"/>
      <c r="J48" s="91"/>
      <c r="K48" s="91"/>
    </row>
    <row r="49" spans="1:11">
      <c r="A49" s="203" t="s">
        <v>27</v>
      </c>
      <c r="B49" s="204"/>
      <c r="C49" s="204"/>
      <c r="D49" s="204"/>
      <c r="E49" s="204"/>
      <c r="F49" s="204"/>
      <c r="G49" s="204"/>
      <c r="H49" s="204"/>
      <c r="I49" s="204"/>
      <c r="J49" s="204"/>
      <c r="K49" s="204"/>
    </row>
    <row r="50" spans="1:11">
      <c r="A50" s="149"/>
      <c r="B50" s="172"/>
      <c r="C50" s="172"/>
      <c r="D50" s="172"/>
      <c r="E50" s="172"/>
      <c r="F50" s="172"/>
      <c r="G50" s="172"/>
      <c r="H50" s="172"/>
      <c r="I50" s="172"/>
      <c r="J50" s="173"/>
      <c r="K50" s="173"/>
    </row>
    <row r="51" spans="1:11" ht="25.5" customHeight="1">
      <c r="A51" s="205" t="s">
        <v>2</v>
      </c>
      <c r="B51" s="206"/>
      <c r="C51" s="206"/>
      <c r="D51" s="206"/>
      <c r="E51" s="207"/>
      <c r="F51" s="157" t="s">
        <v>186</v>
      </c>
      <c r="G51" s="157" t="s">
        <v>3</v>
      </c>
      <c r="H51" s="157" t="s">
        <v>4</v>
      </c>
      <c r="I51" s="157" t="s">
        <v>185</v>
      </c>
      <c r="J51" s="157" t="s">
        <v>5</v>
      </c>
      <c r="K51" s="158" t="s">
        <v>6</v>
      </c>
    </row>
    <row r="52" spans="1:11" s="12" customFormat="1" ht="14">
      <c r="A52" s="208">
        <v>1</v>
      </c>
      <c r="B52" s="209"/>
      <c r="C52" s="209"/>
      <c r="D52" s="209"/>
      <c r="E52" s="210"/>
      <c r="F52" s="159">
        <v>2</v>
      </c>
      <c r="G52" s="159">
        <v>3</v>
      </c>
      <c r="H52" s="159">
        <v>3</v>
      </c>
      <c r="I52" s="159">
        <v>4</v>
      </c>
      <c r="J52" s="159">
        <v>5</v>
      </c>
      <c r="K52" s="160">
        <v>6</v>
      </c>
    </row>
    <row r="53" spans="1:11">
      <c r="A53" s="183" t="s">
        <v>28</v>
      </c>
      <c r="B53" s="184"/>
      <c r="C53" s="181"/>
      <c r="D53" s="181"/>
      <c r="E53" s="181"/>
      <c r="F53" s="182">
        <f t="shared" ref="F53:K53" si="11">F15+F27+F55</f>
        <v>1955868</v>
      </c>
      <c r="G53" s="182">
        <f t="shared" si="11"/>
        <v>2158158</v>
      </c>
      <c r="H53" s="182">
        <f t="shared" si="11"/>
        <v>2933511</v>
      </c>
      <c r="I53" s="182">
        <f t="shared" si="11"/>
        <v>2945757</v>
      </c>
      <c r="J53" s="182">
        <f t="shared" si="11"/>
        <v>2853166</v>
      </c>
      <c r="K53" s="182">
        <f t="shared" si="11"/>
        <v>2881666</v>
      </c>
    </row>
    <row r="54" spans="1:11">
      <c r="A54" s="183" t="s">
        <v>29</v>
      </c>
      <c r="B54" s="184"/>
      <c r="C54" s="181"/>
      <c r="D54" s="181"/>
      <c r="E54" s="181"/>
      <c r="F54" s="182">
        <f t="shared" ref="F54:K54" si="12">F18+F28+F56</f>
        <v>1955867.91</v>
      </c>
      <c r="G54" s="182">
        <f t="shared" si="12"/>
        <v>2218263</v>
      </c>
      <c r="H54" s="182">
        <f t="shared" si="12"/>
        <v>2933511</v>
      </c>
      <c r="I54" s="182">
        <f t="shared" si="12"/>
        <v>2945757</v>
      </c>
      <c r="J54" s="182">
        <f t="shared" si="12"/>
        <v>2853166</v>
      </c>
      <c r="K54" s="182">
        <f t="shared" si="12"/>
        <v>2881666</v>
      </c>
    </row>
    <row r="55" spans="1:11">
      <c r="A55" s="185">
        <v>9</v>
      </c>
      <c r="B55" s="178" t="s">
        <v>30</v>
      </c>
      <c r="C55" s="179"/>
      <c r="D55" s="179"/>
      <c r="E55" s="179"/>
      <c r="F55" s="166">
        <v>0</v>
      </c>
      <c r="G55" s="166"/>
      <c r="H55" s="166"/>
      <c r="I55" s="166"/>
      <c r="J55" s="166"/>
      <c r="K55" s="166"/>
    </row>
    <row r="56" spans="1:11">
      <c r="A56" s="185">
        <v>9</v>
      </c>
      <c r="B56" s="186" t="s">
        <v>31</v>
      </c>
      <c r="C56" s="179"/>
      <c r="D56" s="179"/>
      <c r="E56" s="179"/>
      <c r="F56" s="166"/>
      <c r="G56" s="166"/>
      <c r="H56" s="166"/>
      <c r="I56" s="166"/>
      <c r="J56" s="166"/>
      <c r="K56" s="166"/>
    </row>
    <row r="57" spans="1:11">
      <c r="A57" s="211" t="s">
        <v>32</v>
      </c>
      <c r="B57" s="212"/>
      <c r="C57" s="212"/>
      <c r="D57" s="212"/>
      <c r="E57" s="212"/>
      <c r="F57" s="187">
        <f>F53-F54</f>
        <v>9.0000000083819032E-2</v>
      </c>
      <c r="G57" s="187">
        <f t="shared" ref="G57:K57" si="13">G53-G54</f>
        <v>-60105</v>
      </c>
      <c r="H57" s="187">
        <f t="shared" si="13"/>
        <v>0</v>
      </c>
      <c r="I57" s="187">
        <f t="shared" si="13"/>
        <v>0</v>
      </c>
      <c r="J57" s="187">
        <f t="shared" si="13"/>
        <v>0</v>
      </c>
      <c r="K57" s="187">
        <f t="shared" si="13"/>
        <v>0</v>
      </c>
    </row>
    <row r="58" spans="1:11">
      <c r="A58" s="74"/>
      <c r="B58" s="75"/>
      <c r="C58" s="75"/>
      <c r="D58" s="75"/>
      <c r="E58" s="75"/>
      <c r="F58" s="75"/>
      <c r="G58" s="75"/>
      <c r="H58" s="76"/>
      <c r="I58" s="76"/>
      <c r="J58" s="76"/>
      <c r="K58" s="76"/>
    </row>
    <row r="60" spans="1:11" ht="30.75" customHeight="1">
      <c r="A60" s="75"/>
      <c r="B60" s="75"/>
      <c r="C60" s="75"/>
      <c r="D60" s="75"/>
      <c r="E60" s="75"/>
      <c r="F60" s="75"/>
      <c r="G60" s="75"/>
      <c r="H60" s="75"/>
      <c r="I60" s="75"/>
      <c r="J60" s="75"/>
      <c r="K60" s="75"/>
    </row>
    <row r="61" spans="1:11">
      <c r="A61" s="77"/>
    </row>
    <row r="62" spans="1:11" ht="46.5" customHeight="1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</row>
  </sheetData>
  <mergeCells count="27">
    <mergeCell ref="A1:K3"/>
    <mergeCell ref="A7:K7"/>
    <mergeCell ref="A47:E47"/>
    <mergeCell ref="A49:K49"/>
    <mergeCell ref="A51:E51"/>
    <mergeCell ref="A29:E29"/>
    <mergeCell ref="A32:K32"/>
    <mergeCell ref="A34:E34"/>
    <mergeCell ref="A35:E35"/>
    <mergeCell ref="A38:E38"/>
    <mergeCell ref="A15:E15"/>
    <mergeCell ref="A21:E21"/>
    <mergeCell ref="A23:K23"/>
    <mergeCell ref="A25:E25"/>
    <mergeCell ref="A26:E26"/>
    <mergeCell ref="A5:K5"/>
    <mergeCell ref="A57:E57"/>
    <mergeCell ref="A40:K40"/>
    <mergeCell ref="A42:E42"/>
    <mergeCell ref="A43:E43"/>
    <mergeCell ref="A45:E45"/>
    <mergeCell ref="A46:E46"/>
    <mergeCell ref="A9:K9"/>
    <mergeCell ref="A11:K11"/>
    <mergeCell ref="A13:E13"/>
    <mergeCell ref="A14:E14"/>
    <mergeCell ref="A52:E52"/>
  </mergeCells>
  <pageMargins left="0.7" right="0.7" top="0.75" bottom="0.75" header="0.3" footer="0.3"/>
  <pageSetup paperSize="9" scale="64" fitToHeight="0" orientation="portrait" r:id="rId1"/>
  <headerFooter>
    <oddFooter>&amp;C&amp;P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5"/>
  <sheetViews>
    <sheetView tabSelected="1" view="pageBreakPreview" zoomScale="85" zoomScaleNormal="100" zoomScaleSheetLayoutView="85" workbookViewId="0">
      <selection activeCell="G6" sqref="G6"/>
    </sheetView>
  </sheetViews>
  <sheetFormatPr defaultColWidth="9.1796875" defaultRowHeight="14"/>
  <cols>
    <col min="1" max="8" width="9.1796875" style="91"/>
    <col min="9" max="9" width="95" style="91" customWidth="1"/>
    <col min="10" max="16384" width="9.1796875" style="91"/>
  </cols>
  <sheetData>
    <row r="2" spans="1:9">
      <c r="A2" s="231" t="s">
        <v>205</v>
      </c>
      <c r="B2" s="231"/>
      <c r="C2" s="231"/>
      <c r="D2" s="231"/>
      <c r="E2" s="231"/>
      <c r="F2" s="231"/>
      <c r="G2" s="231"/>
      <c r="H2" s="231"/>
      <c r="I2" s="231"/>
    </row>
    <row r="4" spans="1:9" ht="15">
      <c r="A4" s="244" t="s">
        <v>173</v>
      </c>
      <c r="B4" s="244"/>
      <c r="C4" s="244"/>
      <c r="D4" s="244"/>
      <c r="E4" s="244"/>
      <c r="F4" s="244"/>
      <c r="G4" s="244"/>
      <c r="H4" s="244"/>
      <c r="I4" s="244"/>
    </row>
    <row r="5" spans="1:9" ht="15.5">
      <c r="A5" s="92"/>
      <c r="B5" s="92"/>
      <c r="C5" s="92"/>
      <c r="D5" s="92"/>
      <c r="E5" s="92"/>
      <c r="F5" s="92"/>
      <c r="G5" s="92"/>
      <c r="H5" s="92"/>
      <c r="I5" s="92"/>
    </row>
    <row r="6" spans="1:9" ht="15.5">
      <c r="A6" s="93"/>
      <c r="B6" s="93"/>
      <c r="C6" s="93"/>
      <c r="D6" s="93"/>
      <c r="E6" s="93"/>
      <c r="F6" s="93"/>
      <c r="G6" s="93"/>
      <c r="H6" s="93"/>
      <c r="I6" s="93"/>
    </row>
    <row r="7" spans="1:9" ht="15.5">
      <c r="A7" s="245" t="s">
        <v>176</v>
      </c>
      <c r="B7" s="245"/>
      <c r="C7" s="245"/>
      <c r="D7" s="245"/>
      <c r="E7" s="245"/>
      <c r="F7" s="245"/>
      <c r="G7" s="245"/>
      <c r="H7" s="245"/>
      <c r="I7" s="245"/>
    </row>
    <row r="8" spans="1:9" ht="15.5">
      <c r="A8" s="245"/>
      <c r="B8" s="245"/>
      <c r="C8" s="245"/>
      <c r="D8" s="245"/>
      <c r="E8" s="245"/>
      <c r="F8" s="245"/>
      <c r="G8" s="245"/>
      <c r="H8" s="245"/>
      <c r="I8" s="245"/>
    </row>
    <row r="9" spans="1:9" ht="15.5">
      <c r="A9" s="94"/>
      <c r="B9" s="95"/>
      <c r="C9" s="96"/>
      <c r="D9" s="97"/>
      <c r="E9" s="97"/>
      <c r="F9" s="98"/>
      <c r="G9" s="98"/>
      <c r="H9" s="95"/>
      <c r="I9" s="99"/>
    </row>
    <row r="10" spans="1:9" ht="15.5">
      <c r="A10" s="243" t="s">
        <v>239</v>
      </c>
      <c r="B10" s="204"/>
      <c r="C10" s="204"/>
      <c r="D10" s="100"/>
      <c r="E10" s="100"/>
      <c r="F10" s="101"/>
      <c r="G10" s="101"/>
      <c r="H10" s="95"/>
      <c r="I10" s="99"/>
    </row>
    <row r="11" spans="1:9" ht="15.5">
      <c r="A11" s="243" t="s">
        <v>240</v>
      </c>
      <c r="B11" s="204"/>
      <c r="C11" s="204"/>
      <c r="D11" s="100"/>
      <c r="E11" s="100"/>
      <c r="F11" s="101"/>
      <c r="G11" s="101"/>
      <c r="H11" s="95"/>
      <c r="I11" s="99"/>
    </row>
    <row r="12" spans="1:9" ht="15.5">
      <c r="A12" s="102"/>
      <c r="B12" s="102"/>
      <c r="C12" s="102"/>
      <c r="D12" s="103"/>
      <c r="E12" s="103"/>
      <c r="F12" s="102"/>
      <c r="G12" s="100"/>
      <c r="H12" s="102"/>
      <c r="I12" s="92"/>
    </row>
    <row r="13" spans="1:9" ht="15.5">
      <c r="A13" s="92"/>
      <c r="B13" s="92"/>
      <c r="C13" s="92"/>
      <c r="D13" s="92"/>
      <c r="E13" s="92"/>
      <c r="F13" s="92"/>
      <c r="G13" s="92"/>
      <c r="H13" s="92"/>
      <c r="I13" s="104" t="s">
        <v>174</v>
      </c>
    </row>
    <row r="14" spans="1:9">
      <c r="A14" s="105"/>
      <c r="B14" s="105"/>
      <c r="C14" s="105"/>
      <c r="D14" s="105"/>
      <c r="E14" s="105"/>
      <c r="F14" s="105"/>
      <c r="G14" s="105"/>
      <c r="H14" s="105"/>
      <c r="I14" s="106"/>
    </row>
    <row r="15" spans="1:9">
      <c r="A15" s="105"/>
      <c r="B15" s="105"/>
      <c r="C15" s="105"/>
      <c r="D15" s="105"/>
      <c r="E15" s="105"/>
      <c r="F15" s="105"/>
      <c r="G15" s="105"/>
      <c r="H15" s="105"/>
      <c r="I15" s="106" t="s">
        <v>177</v>
      </c>
    </row>
  </sheetData>
  <mergeCells count="6">
    <mergeCell ref="A11:C11"/>
    <mergeCell ref="A2:I2"/>
    <mergeCell ref="A4:I4"/>
    <mergeCell ref="A7:I7"/>
    <mergeCell ref="A8:I8"/>
    <mergeCell ref="A10:C10"/>
  </mergeCells>
  <pageMargins left="0.75" right="0.75" top="1" bottom="1" header="0.5" footer="0.5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I74"/>
  <sheetViews>
    <sheetView view="pageBreakPreview" zoomScaleNormal="100" zoomScaleSheetLayoutView="100" workbookViewId="0">
      <selection activeCell="E5" sqref="E5"/>
    </sheetView>
  </sheetViews>
  <sheetFormatPr defaultColWidth="9.1796875" defaultRowHeight="14"/>
  <cols>
    <col min="1" max="1" width="9.54296875" style="1" customWidth="1"/>
    <col min="2" max="2" width="95.453125" style="1" customWidth="1"/>
    <col min="3" max="3" width="14" style="1" customWidth="1"/>
    <col min="4" max="4" width="13.26953125" style="1" hidden="1" customWidth="1"/>
    <col min="5" max="6" width="13.81640625" style="1" customWidth="1"/>
    <col min="7" max="7" width="13.7265625" style="1" customWidth="1"/>
    <col min="8" max="8" width="13.1796875" style="1" customWidth="1"/>
    <col min="9" max="16384" width="9.1796875" style="1"/>
  </cols>
  <sheetData>
    <row r="2" spans="1:9">
      <c r="A2" s="226" t="s">
        <v>33</v>
      </c>
      <c r="B2" s="226"/>
      <c r="C2" s="226"/>
      <c r="D2" s="226"/>
      <c r="E2" s="226"/>
      <c r="F2" s="226"/>
      <c r="G2" s="226"/>
      <c r="H2" s="226"/>
    </row>
    <row r="3" spans="1:9" ht="17.5">
      <c r="A3" s="3"/>
      <c r="B3" s="3"/>
      <c r="C3" s="3"/>
      <c r="D3" s="3"/>
      <c r="E3" s="3"/>
      <c r="F3" s="3"/>
      <c r="G3" s="4"/>
      <c r="H3" s="4"/>
    </row>
    <row r="4" spans="1:9">
      <c r="A4" s="201" t="s">
        <v>188</v>
      </c>
      <c r="B4" s="201"/>
      <c r="C4" s="201"/>
      <c r="D4" s="201"/>
      <c r="E4" s="201"/>
      <c r="F4" s="201"/>
      <c r="G4" s="201"/>
      <c r="H4" s="201"/>
    </row>
    <row r="5" spans="1:9" ht="17.5">
      <c r="A5" s="3"/>
      <c r="B5" s="3"/>
      <c r="C5" s="3"/>
      <c r="D5" s="3"/>
      <c r="E5" s="3"/>
      <c r="F5" s="3"/>
      <c r="G5" s="4"/>
      <c r="H5" s="4"/>
    </row>
    <row r="6" spans="1:9">
      <c r="A6" s="227" t="s">
        <v>34</v>
      </c>
      <c r="B6" s="227"/>
      <c r="C6" s="227"/>
      <c r="D6" s="227"/>
      <c r="E6" s="227"/>
      <c r="F6" s="227"/>
      <c r="G6" s="227"/>
      <c r="H6" s="227"/>
    </row>
    <row r="7" spans="1:9">
      <c r="A7" s="14"/>
      <c r="B7" s="14"/>
      <c r="C7" s="14"/>
      <c r="D7" s="14"/>
      <c r="E7" s="14"/>
      <c r="F7" s="14"/>
      <c r="G7" s="15"/>
      <c r="H7" s="15"/>
    </row>
    <row r="8" spans="1:9">
      <c r="A8" s="203" t="s">
        <v>35</v>
      </c>
      <c r="B8" s="227"/>
      <c r="C8" s="227"/>
      <c r="D8" s="227"/>
      <c r="E8" s="227"/>
      <c r="F8" s="227"/>
      <c r="G8" s="227"/>
      <c r="H8" s="227"/>
    </row>
    <row r="9" spans="1:9">
      <c r="A9" s="14"/>
      <c r="B9" s="14"/>
      <c r="C9" s="14"/>
      <c r="D9" s="14"/>
      <c r="E9" s="14"/>
      <c r="F9" s="14"/>
      <c r="G9" s="15"/>
      <c r="H9" s="15"/>
    </row>
    <row r="10" spans="1:9" ht="28">
      <c r="A10" s="8" t="s">
        <v>36</v>
      </c>
      <c r="B10" s="16" t="s">
        <v>20</v>
      </c>
      <c r="C10" s="112" t="s">
        <v>184</v>
      </c>
      <c r="D10" s="8" t="s">
        <v>3</v>
      </c>
      <c r="E10" s="8" t="s">
        <v>4</v>
      </c>
      <c r="F10" s="111" t="s">
        <v>185</v>
      </c>
      <c r="G10" s="8" t="s">
        <v>5</v>
      </c>
      <c r="H10" s="8" t="s">
        <v>6</v>
      </c>
    </row>
    <row r="11" spans="1:9" s="12" customFormat="1" ht="10.5">
      <c r="A11" s="17">
        <v>1</v>
      </c>
      <c r="B11" s="18">
        <v>2</v>
      </c>
      <c r="C11" s="18">
        <v>3</v>
      </c>
      <c r="D11" s="18">
        <v>4</v>
      </c>
      <c r="E11" s="18">
        <v>5</v>
      </c>
      <c r="F11" s="18"/>
      <c r="G11" s="19">
        <v>6</v>
      </c>
      <c r="H11" s="19">
        <v>7</v>
      </c>
    </row>
    <row r="12" spans="1:9">
      <c r="A12" s="52"/>
      <c r="B12" s="43" t="s">
        <v>38</v>
      </c>
      <c r="C12" s="53">
        <f t="shared" ref="C12:H12" si="0">C13+C32</f>
        <v>1955868</v>
      </c>
      <c r="D12" s="53">
        <f t="shared" si="0"/>
        <v>2158158</v>
      </c>
      <c r="E12" s="53">
        <f t="shared" si="0"/>
        <v>2933511</v>
      </c>
      <c r="F12" s="53">
        <f t="shared" si="0"/>
        <v>2945757</v>
      </c>
      <c r="G12" s="53">
        <f t="shared" si="0"/>
        <v>2853166</v>
      </c>
      <c r="H12" s="53">
        <f t="shared" si="0"/>
        <v>2881666</v>
      </c>
      <c r="I12" s="68">
        <f>E12-F12</f>
        <v>-12246</v>
      </c>
    </row>
    <row r="13" spans="1:9">
      <c r="A13" s="20">
        <v>6</v>
      </c>
      <c r="B13" s="54" t="s">
        <v>8</v>
      </c>
      <c r="C13" s="21">
        <f>C14+C18+C20+C24+C29</f>
        <v>1955868</v>
      </c>
      <c r="D13" s="21">
        <f t="shared" ref="D13:H13" si="1">D14+D18+D20+D24+D29</f>
        <v>2158158</v>
      </c>
      <c r="E13" s="21">
        <f t="shared" si="1"/>
        <v>2933511</v>
      </c>
      <c r="F13" s="21">
        <f t="shared" ref="F13" si="2">F14+F18+F20+F24+F29</f>
        <v>2945757</v>
      </c>
      <c r="G13" s="21">
        <f t="shared" si="1"/>
        <v>2853166</v>
      </c>
      <c r="H13" s="21">
        <f t="shared" si="1"/>
        <v>2881666</v>
      </c>
    </row>
    <row r="14" spans="1:9">
      <c r="A14" s="20">
        <v>63</v>
      </c>
      <c r="B14" s="55" t="s">
        <v>39</v>
      </c>
      <c r="C14" s="56">
        <f>SUM(C15:C17)</f>
        <v>1461311.5599999998</v>
      </c>
      <c r="D14" s="56">
        <f t="shared" ref="D14:H14" si="3">SUM(D15:D17)</f>
        <v>1475641</v>
      </c>
      <c r="E14" s="56">
        <f t="shared" si="3"/>
        <v>2129830</v>
      </c>
      <c r="F14" s="56">
        <f t="shared" ref="F14" si="4">SUM(F15:F17)</f>
        <v>2147016</v>
      </c>
      <c r="G14" s="56">
        <f t="shared" si="3"/>
        <v>2065435</v>
      </c>
      <c r="H14" s="56">
        <f t="shared" si="3"/>
        <v>2045435</v>
      </c>
      <c r="I14" s="57"/>
    </row>
    <row r="15" spans="1:9">
      <c r="A15" s="20"/>
      <c r="B15" s="38" t="s">
        <v>40</v>
      </c>
      <c r="C15" s="58">
        <f>'Prihodi i rashodi po izvorima'!C21</f>
        <v>66777.22</v>
      </c>
      <c r="D15" s="58">
        <f>'Prihodi i rashodi po izvorima'!D21</f>
        <v>0</v>
      </c>
      <c r="E15" s="58">
        <f>'Prihodi i rashodi po izvorima'!E21</f>
        <v>79200</v>
      </c>
      <c r="F15" s="58">
        <f>'Prihodi i rashodi po izvorima'!F21</f>
        <v>89700</v>
      </c>
      <c r="G15" s="58">
        <f>'Prihodi i rashodi po izvorima'!G21</f>
        <v>75000</v>
      </c>
      <c r="H15" s="58">
        <f>'Prihodi i rashodi po izvorima'!H21</f>
        <v>40000</v>
      </c>
      <c r="I15" s="57"/>
    </row>
    <row r="16" spans="1:9">
      <c r="A16" s="20"/>
      <c r="B16" s="49" t="s">
        <v>41</v>
      </c>
      <c r="C16" s="58">
        <f>'Prihodi i rashodi po izvorima'!C22</f>
        <v>1394534.3399999999</v>
      </c>
      <c r="D16" s="58">
        <f>'Prihodi i rashodi po izvorima'!D22</f>
        <v>1475641</v>
      </c>
      <c r="E16" s="58">
        <f>'Prihodi i rashodi po izvorima'!E22</f>
        <v>2050630</v>
      </c>
      <c r="F16" s="58">
        <f>'Prihodi i rashodi po izvorima'!F22</f>
        <v>2057316</v>
      </c>
      <c r="G16" s="58">
        <f>'Prihodi i rashodi po izvorima'!G22</f>
        <v>1990435</v>
      </c>
      <c r="H16" s="58">
        <f>'Prihodi i rashodi po izvorima'!H22</f>
        <v>2005435</v>
      </c>
      <c r="I16" s="57"/>
    </row>
    <row r="17" spans="1:9">
      <c r="A17" s="20"/>
      <c r="B17" s="49" t="s">
        <v>42</v>
      </c>
      <c r="C17" s="58">
        <f>'Prihodi i rashodi po izvorima'!C23</f>
        <v>0</v>
      </c>
      <c r="D17" s="58">
        <f>'Prihodi i rashodi po izvorima'!D23</f>
        <v>0</v>
      </c>
      <c r="E17" s="58">
        <f>'Prihodi i rashodi po izvorima'!E23</f>
        <v>0</v>
      </c>
      <c r="F17" s="58">
        <f>'Prihodi i rashodi po izvorima'!F23</f>
        <v>0</v>
      </c>
      <c r="G17" s="58">
        <f>'Prihodi i rashodi po izvorima'!G23</f>
        <v>0</v>
      </c>
      <c r="H17" s="58">
        <f>'Prihodi i rashodi po izvorima'!H23</f>
        <v>0</v>
      </c>
      <c r="I17" s="57"/>
    </row>
    <row r="18" spans="1:9">
      <c r="A18" s="20">
        <v>64</v>
      </c>
      <c r="B18" s="55" t="s">
        <v>43</v>
      </c>
      <c r="C18" s="59">
        <f t="shared" ref="C18:H18" si="5">SUM(C19:C19)</f>
        <v>1</v>
      </c>
      <c r="D18" s="59">
        <f t="shared" si="5"/>
        <v>1</v>
      </c>
      <c r="E18" s="59">
        <f t="shared" si="5"/>
        <v>1</v>
      </c>
      <c r="F18" s="59">
        <f t="shared" si="5"/>
        <v>1</v>
      </c>
      <c r="G18" s="59">
        <f t="shared" si="5"/>
        <v>1</v>
      </c>
      <c r="H18" s="59">
        <f t="shared" si="5"/>
        <v>1</v>
      </c>
      <c r="I18" s="57"/>
    </row>
    <row r="19" spans="1:9">
      <c r="A19" s="20"/>
      <c r="B19" s="47" t="s">
        <v>44</v>
      </c>
      <c r="C19" s="58">
        <v>1</v>
      </c>
      <c r="D19" s="58">
        <v>1</v>
      </c>
      <c r="E19" s="58">
        <v>1</v>
      </c>
      <c r="F19" s="58">
        <v>1</v>
      </c>
      <c r="G19" s="58">
        <v>1</v>
      </c>
      <c r="H19" s="58">
        <v>1</v>
      </c>
      <c r="I19" s="57"/>
    </row>
    <row r="20" spans="1:9" ht="15" customHeight="1">
      <c r="A20" s="20">
        <v>65</v>
      </c>
      <c r="B20" s="60" t="s">
        <v>45</v>
      </c>
      <c r="C20" s="59">
        <f>SUM(C21:C23)</f>
        <v>57668.47</v>
      </c>
      <c r="D20" s="59">
        <f t="shared" ref="D20:H20" si="6">SUM(D21:D23)</f>
        <v>93200</v>
      </c>
      <c r="E20" s="59">
        <f t="shared" si="6"/>
        <v>97000</v>
      </c>
      <c r="F20" s="59">
        <f t="shared" ref="F20" si="7">SUM(F21:F23)</f>
        <v>96000</v>
      </c>
      <c r="G20" s="59">
        <f t="shared" si="6"/>
        <v>101000</v>
      </c>
      <c r="H20" s="59">
        <f t="shared" si="6"/>
        <v>101000</v>
      </c>
      <c r="I20" s="57"/>
    </row>
    <row r="21" spans="1:9">
      <c r="A21" s="20"/>
      <c r="B21" s="38" t="s">
        <v>46</v>
      </c>
      <c r="C21" s="58">
        <f>'Prihodi i rashodi po izvorima'!C18</f>
        <v>57668.47</v>
      </c>
      <c r="D21" s="58">
        <f>'Prihodi i rashodi po izvorima'!D18</f>
        <v>92200</v>
      </c>
      <c r="E21" s="58">
        <f>'Prihodi i rashodi po izvorima'!E18</f>
        <v>95000</v>
      </c>
      <c r="F21" s="58">
        <f>'Prihodi i rashodi po izvorima'!F18</f>
        <v>94108</v>
      </c>
      <c r="G21" s="58">
        <f>'Prihodi i rashodi po izvorima'!G18</f>
        <v>100000</v>
      </c>
      <c r="H21" s="58">
        <f>'Prihodi i rashodi po izvorima'!H18</f>
        <v>100000</v>
      </c>
      <c r="I21" s="57"/>
    </row>
    <row r="22" spans="1:9">
      <c r="A22" s="20"/>
      <c r="B22" s="38" t="s">
        <v>47</v>
      </c>
      <c r="C22" s="58">
        <f>'Prihodi i rashodi po izvorima'!C19</f>
        <v>0</v>
      </c>
      <c r="D22" s="58">
        <f>'Prihodi i rashodi po izvorima'!D19</f>
        <v>0</v>
      </c>
      <c r="E22" s="58">
        <f>'Prihodi i rashodi po izvorima'!E19</f>
        <v>1000</v>
      </c>
      <c r="F22" s="58">
        <f>'Prihodi i rashodi po izvorima'!F19</f>
        <v>892</v>
      </c>
      <c r="G22" s="58">
        <f>'Prihodi i rashodi po izvorima'!G19</f>
        <v>0</v>
      </c>
      <c r="H22" s="58">
        <f>'Prihodi i rashodi po izvorima'!H19</f>
        <v>0</v>
      </c>
      <c r="I22" s="57"/>
    </row>
    <row r="23" spans="1:9" ht="15" customHeight="1">
      <c r="A23" s="20"/>
      <c r="B23" s="47" t="s">
        <v>48</v>
      </c>
      <c r="C23" s="58">
        <f>'Prihodi i rashodi po izvorima'!C28</f>
        <v>0</v>
      </c>
      <c r="D23" s="58">
        <f>'Prihodi i rashodi po izvorima'!D28</f>
        <v>1000</v>
      </c>
      <c r="E23" s="58">
        <f>'Prihodi i rashodi po izvorima'!E28</f>
        <v>1000</v>
      </c>
      <c r="F23" s="58">
        <f>'Prihodi i rashodi po izvorima'!F28</f>
        <v>1000</v>
      </c>
      <c r="G23" s="58">
        <f>'Prihodi i rashodi po izvorima'!G28</f>
        <v>1000</v>
      </c>
      <c r="H23" s="58">
        <f>'Prihodi i rashodi po izvorima'!H28</f>
        <v>1000</v>
      </c>
      <c r="I23" s="57"/>
    </row>
    <row r="24" spans="1:9" ht="15" customHeight="1">
      <c r="A24" s="20">
        <v>66</v>
      </c>
      <c r="B24" s="40" t="s">
        <v>49</v>
      </c>
      <c r="C24" s="59">
        <f>SUM(C25:C28)</f>
        <v>25810.52</v>
      </c>
      <c r="D24" s="59">
        <f t="shared" ref="D24:H24" si="8">SUM(D25:D28)</f>
        <v>28467</v>
      </c>
      <c r="E24" s="59">
        <f t="shared" si="8"/>
        <v>21000</v>
      </c>
      <c r="F24" s="59">
        <f t="shared" ref="F24" si="9">SUM(F25:F28)</f>
        <v>22100</v>
      </c>
      <c r="G24" s="59">
        <f t="shared" si="8"/>
        <v>19500</v>
      </c>
      <c r="H24" s="59">
        <f t="shared" si="8"/>
        <v>20000</v>
      </c>
      <c r="I24" s="57"/>
    </row>
    <row r="25" spans="1:9">
      <c r="A25" s="20"/>
      <c r="B25" s="47" t="s">
        <v>44</v>
      </c>
      <c r="C25" s="58">
        <f>'Prihodi i rashodi po izvorima'!C14-1</f>
        <v>11210.16</v>
      </c>
      <c r="D25" s="58">
        <f>'Prihodi i rashodi po izvorima'!D14-1</f>
        <v>14268</v>
      </c>
      <c r="E25" s="58">
        <f>'Prihodi i rashodi po izvorima'!E14-1</f>
        <v>11500</v>
      </c>
      <c r="F25" s="58">
        <f>'Prihodi i rashodi po izvorima'!F14-1</f>
        <v>14600</v>
      </c>
      <c r="G25" s="58">
        <f>'Prihodi i rashodi po izvorima'!G14-1</f>
        <v>11500</v>
      </c>
      <c r="H25" s="58">
        <f>'Prihodi i rashodi po izvorima'!H14-1</f>
        <v>12000</v>
      </c>
      <c r="I25" s="57"/>
    </row>
    <row r="26" spans="1:9">
      <c r="A26" s="20"/>
      <c r="B26" s="47" t="s">
        <v>50</v>
      </c>
      <c r="C26" s="58">
        <f>'Prihodi i rashodi po izvorima'!C15</f>
        <v>0</v>
      </c>
      <c r="D26" s="58">
        <f>'Prihodi i rashodi po izvorima'!D15</f>
        <v>0</v>
      </c>
      <c r="E26" s="58">
        <f>'Prihodi i rashodi po izvorima'!E15</f>
        <v>2000</v>
      </c>
      <c r="F26" s="58">
        <f>'Prihodi i rashodi po izvorima'!F15</f>
        <v>0</v>
      </c>
      <c r="G26" s="58">
        <f>'Prihodi i rashodi po izvorima'!G15</f>
        <v>0</v>
      </c>
      <c r="H26" s="58">
        <f>'Prihodi i rashodi po izvorima'!H15</f>
        <v>0</v>
      </c>
      <c r="I26" s="57"/>
    </row>
    <row r="27" spans="1:9">
      <c r="A27" s="20"/>
      <c r="B27" s="47" t="s">
        <v>51</v>
      </c>
      <c r="C27" s="58">
        <f>'Prihodi i rashodi po izvorima'!C25</f>
        <v>14600.36</v>
      </c>
      <c r="D27" s="58">
        <f>'Prihodi i rashodi po izvorima'!D25</f>
        <v>14199</v>
      </c>
      <c r="E27" s="58">
        <f>'Prihodi i rashodi po izvorima'!E25</f>
        <v>7500</v>
      </c>
      <c r="F27" s="58">
        <f>'Prihodi i rashodi po izvorima'!F25</f>
        <v>7500</v>
      </c>
      <c r="G27" s="58">
        <f>'Prihodi i rashodi po izvorima'!G25</f>
        <v>8000</v>
      </c>
      <c r="H27" s="58">
        <f>'Prihodi i rashodi po izvorima'!H25</f>
        <v>8000</v>
      </c>
      <c r="I27" s="57"/>
    </row>
    <row r="28" spans="1:9">
      <c r="A28" s="20"/>
      <c r="B28" s="47" t="s">
        <v>52</v>
      </c>
      <c r="C28" s="58">
        <f>'Prihodi i rashodi po izvorima'!C26</f>
        <v>0</v>
      </c>
      <c r="D28" s="58">
        <f>'Prihodi i rashodi po izvorima'!D26</f>
        <v>0</v>
      </c>
      <c r="E28" s="58">
        <f>'Prihodi i rashodi po izvorima'!E26</f>
        <v>0</v>
      </c>
      <c r="F28" s="58">
        <f>'Prihodi i rashodi po izvorima'!F26</f>
        <v>0</v>
      </c>
      <c r="G28" s="58">
        <f>'Prihodi i rashodi po izvorima'!G26</f>
        <v>0</v>
      </c>
      <c r="H28" s="58">
        <f>'Prihodi i rashodi po izvorima'!H26</f>
        <v>0</v>
      </c>
      <c r="I28" s="57"/>
    </row>
    <row r="29" spans="1:9">
      <c r="A29" s="20">
        <v>67</v>
      </c>
      <c r="B29" s="61" t="s">
        <v>53</v>
      </c>
      <c r="C29" s="56">
        <f>SUM(C30:C31)</f>
        <v>411076.45000000007</v>
      </c>
      <c r="D29" s="56">
        <f t="shared" ref="D29:H29" si="10">SUM(D30:D31)</f>
        <v>560849</v>
      </c>
      <c r="E29" s="56">
        <f t="shared" si="10"/>
        <v>685680</v>
      </c>
      <c r="F29" s="56">
        <f t="shared" ref="F29" si="11">SUM(F30:F31)</f>
        <v>680640</v>
      </c>
      <c r="G29" s="56">
        <f t="shared" si="10"/>
        <v>667230</v>
      </c>
      <c r="H29" s="56">
        <f t="shared" si="10"/>
        <v>715230</v>
      </c>
      <c r="I29" s="57"/>
    </row>
    <row r="30" spans="1:9">
      <c r="A30" s="20"/>
      <c r="B30" s="38" t="s">
        <v>54</v>
      </c>
      <c r="C30" s="58">
        <f>'Prihodi i rashodi po izvorima'!C12</f>
        <v>320957.30000000005</v>
      </c>
      <c r="D30" s="58">
        <f>'Prihodi i rashodi po izvorima'!D12</f>
        <v>465849</v>
      </c>
      <c r="E30" s="58">
        <f>'Prihodi i rashodi po izvorima'!E12</f>
        <v>570680</v>
      </c>
      <c r="F30" s="58">
        <f>'Prihodi i rashodi po izvorima'!F12</f>
        <v>565640</v>
      </c>
      <c r="G30" s="58">
        <f>'Prihodi i rashodi po izvorima'!G12</f>
        <v>542230</v>
      </c>
      <c r="H30" s="58">
        <f>'Prihodi i rashodi po izvorima'!H12</f>
        <v>585230</v>
      </c>
      <c r="I30" s="57"/>
    </row>
    <row r="31" spans="1:9">
      <c r="A31" s="20"/>
      <c r="B31" s="47" t="s">
        <v>55</v>
      </c>
      <c r="C31" s="58">
        <f>'Prihodi i rashodi po izvorima'!C17</f>
        <v>90119.15</v>
      </c>
      <c r="D31" s="58">
        <f>'Prihodi i rashodi po izvorima'!D17</f>
        <v>95000</v>
      </c>
      <c r="E31" s="58">
        <f>'Prihodi i rashodi po izvorima'!E17</f>
        <v>115000</v>
      </c>
      <c r="F31" s="58">
        <f>'Prihodi i rashodi po izvorima'!F17</f>
        <v>115000</v>
      </c>
      <c r="G31" s="58">
        <f>'Prihodi i rashodi po izvorima'!G17</f>
        <v>125000</v>
      </c>
      <c r="H31" s="58">
        <f>'Prihodi i rashodi po izvorima'!H17</f>
        <v>130000</v>
      </c>
      <c r="I31" s="57"/>
    </row>
    <row r="32" spans="1:9">
      <c r="A32" s="20">
        <v>7</v>
      </c>
      <c r="B32" s="62" t="s">
        <v>56</v>
      </c>
      <c r="C32" s="63">
        <v>0</v>
      </c>
      <c r="D32" s="63">
        <v>0</v>
      </c>
      <c r="E32" s="63">
        <v>0</v>
      </c>
      <c r="F32" s="63">
        <v>0</v>
      </c>
      <c r="G32" s="63">
        <v>0</v>
      </c>
      <c r="H32" s="63">
        <v>0</v>
      </c>
      <c r="I32" s="57"/>
    </row>
    <row r="33" spans="1:9" ht="15" customHeight="1">
      <c r="A33" s="46">
        <v>72</v>
      </c>
      <c r="B33" s="62" t="s">
        <v>57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  <c r="I33" s="57"/>
    </row>
    <row r="34" spans="1:9">
      <c r="A34" s="14"/>
      <c r="B34" s="14"/>
      <c r="C34" s="14"/>
      <c r="D34" s="14"/>
      <c r="E34" s="14"/>
      <c r="F34" s="14"/>
      <c r="G34" s="15"/>
      <c r="H34" s="15"/>
    </row>
    <row r="35" spans="1:9" ht="28">
      <c r="A35" s="64" t="s">
        <v>36</v>
      </c>
      <c r="B35" s="16" t="s">
        <v>20</v>
      </c>
      <c r="C35" s="112" t="s">
        <v>184</v>
      </c>
      <c r="D35" s="8" t="s">
        <v>3</v>
      </c>
      <c r="E35" s="8" t="s">
        <v>4</v>
      </c>
      <c r="F35" s="8"/>
      <c r="G35" s="8" t="s">
        <v>5</v>
      </c>
      <c r="H35" s="8" t="s">
        <v>6</v>
      </c>
    </row>
    <row r="36" spans="1:9" s="12" customFormat="1" ht="10.5">
      <c r="A36" s="17">
        <v>1</v>
      </c>
      <c r="B36" s="18">
        <v>2</v>
      </c>
      <c r="C36" s="18">
        <v>3</v>
      </c>
      <c r="D36" s="18">
        <v>4</v>
      </c>
      <c r="E36" s="18">
        <v>5</v>
      </c>
      <c r="F36" s="18"/>
      <c r="G36" s="19">
        <v>6</v>
      </c>
      <c r="H36" s="19">
        <v>7</v>
      </c>
    </row>
    <row r="37" spans="1:9">
      <c r="A37" s="65"/>
      <c r="B37" s="66" t="s">
        <v>58</v>
      </c>
      <c r="C37" s="67">
        <f>C38+C64</f>
        <v>1955867.91</v>
      </c>
      <c r="D37" s="67">
        <f t="shared" ref="D37:H37" si="12">D38+D64</f>
        <v>2218263</v>
      </c>
      <c r="E37" s="67">
        <f t="shared" si="12"/>
        <v>2933511</v>
      </c>
      <c r="F37" s="67">
        <f t="shared" si="12"/>
        <v>2945757</v>
      </c>
      <c r="G37" s="67">
        <f t="shared" si="12"/>
        <v>2853166</v>
      </c>
      <c r="H37" s="67">
        <f t="shared" si="12"/>
        <v>2881666</v>
      </c>
      <c r="I37" s="68">
        <f>H12-H37</f>
        <v>0</v>
      </c>
    </row>
    <row r="38" spans="1:9">
      <c r="A38" s="46">
        <v>3</v>
      </c>
      <c r="B38" s="61" t="s">
        <v>11</v>
      </c>
      <c r="C38" s="69">
        <f>C39+C44+C56+C59+C62-10141</f>
        <v>1909971.0599999998</v>
      </c>
      <c r="D38" s="69">
        <f t="shared" ref="D38:F38" si="13">D39+D44+D56+D59+D62</f>
        <v>2189914</v>
      </c>
      <c r="E38" s="69">
        <f>E39+E44+E56+E59+E62+24630</f>
        <v>2906910</v>
      </c>
      <c r="F38" s="69">
        <f t="shared" si="13"/>
        <v>2915641</v>
      </c>
      <c r="G38" s="69">
        <f>G39+G44+G56+G59+G62+30930</f>
        <v>2827365</v>
      </c>
      <c r="H38" s="69">
        <f>H39+H44+H56+H59+H62+30930</f>
        <v>2855365</v>
      </c>
    </row>
    <row r="39" spans="1:9">
      <c r="A39" s="46">
        <v>31</v>
      </c>
      <c r="B39" s="55" t="s">
        <v>59</v>
      </c>
      <c r="C39" s="70">
        <f>SUM(C40:C43)</f>
        <v>1481467.64</v>
      </c>
      <c r="D39" s="70">
        <f t="shared" ref="D39:H39" si="14">SUM(D40:D43)</f>
        <v>1547202</v>
      </c>
      <c r="E39" s="70">
        <f t="shared" si="14"/>
        <v>2304860</v>
      </c>
      <c r="F39" s="70">
        <f>SUM(F40:F43)+30010</f>
        <v>2333770</v>
      </c>
      <c r="G39" s="70">
        <f t="shared" si="14"/>
        <v>2214215</v>
      </c>
      <c r="H39" s="70">
        <f t="shared" si="14"/>
        <v>2235215</v>
      </c>
    </row>
    <row r="40" spans="1:9">
      <c r="A40" s="46"/>
      <c r="B40" s="71" t="s">
        <v>60</v>
      </c>
      <c r="C40" s="72">
        <f>'POSEBNI DIO'!C72+'POSEBNI DIO'!C89+'POSEBNI DIO'!C118+'POSEBNI DIO'!C127+'POSEBNI DIO'!C136</f>
        <v>182567.06</v>
      </c>
      <c r="D40" s="72">
        <f>'POSEBNI DIO'!D72+'POSEBNI DIO'!D89+'POSEBNI DIO'!D118+'POSEBNI DIO'!D127+'POSEBNI DIO'!D136</f>
        <v>230298</v>
      </c>
      <c r="E40" s="72">
        <f>'POSEBNI DIO'!E72+'POSEBNI DIO'!E89+'POSEBNI DIO'!E118+'POSEBNI DIO'!E127+'POSEBNI DIO'!E136</f>
        <v>388950</v>
      </c>
      <c r="F40" s="72">
        <f>'POSEBNI DIO'!F72+'POSEBNI DIO'!F89+'POSEBNI DIO'!F118+'POSEBNI DIO'!F127+'POSEBNI DIO'!F136</f>
        <v>377350</v>
      </c>
      <c r="G40" s="72">
        <f>'POSEBNI DIO'!G72+'POSEBNI DIO'!G89+'POSEBNI DIO'!G118+'POSEBNI DIO'!G127+'POSEBNI DIO'!G136</f>
        <v>360300</v>
      </c>
      <c r="H40" s="72">
        <f>'POSEBNI DIO'!H72+'POSEBNI DIO'!H89+'POSEBNI DIO'!H118+'POSEBNI DIO'!H127+'POSEBNI DIO'!H136</f>
        <v>402300</v>
      </c>
    </row>
    <row r="41" spans="1:9">
      <c r="A41" s="46"/>
      <c r="B41" s="71" t="s">
        <v>61</v>
      </c>
      <c r="C41" s="72">
        <f>'POSEBNI DIO'!C94</f>
        <v>0</v>
      </c>
      <c r="D41" s="72">
        <f>'POSEBNI DIO'!D94</f>
        <v>0</v>
      </c>
      <c r="E41" s="72">
        <f>'POSEBNI DIO'!E94</f>
        <v>0</v>
      </c>
      <c r="F41" s="72">
        <f>'POSEBNI DIO'!F94</f>
        <v>0</v>
      </c>
      <c r="G41" s="72">
        <f>'POSEBNI DIO'!G94</f>
        <v>0</v>
      </c>
      <c r="H41" s="72">
        <f>'POSEBNI DIO'!H94</f>
        <v>0</v>
      </c>
    </row>
    <row r="42" spans="1:9">
      <c r="A42" s="46"/>
      <c r="B42" s="71" t="s">
        <v>40</v>
      </c>
      <c r="C42" s="72">
        <f>'POSEBNI DIO'!C122+'POSEBNI DIO'!C131+'POSEBNI DIO'!C140</f>
        <v>54600.369999999995</v>
      </c>
      <c r="D42" s="72">
        <f>'POSEBNI DIO'!D122+'POSEBNI DIO'!D131+'POSEBNI DIO'!D140</f>
        <v>57000</v>
      </c>
      <c r="E42" s="72">
        <f>'POSEBNI DIO'!E122+'POSEBNI DIO'!E131+'POSEBNI DIO'!E140</f>
        <v>63480</v>
      </c>
      <c r="F42" s="72">
        <f>'POSEBNI DIO'!F122+'POSEBNI DIO'!F131+'POSEBNI DIO'!F140</f>
        <v>73980</v>
      </c>
      <c r="G42" s="72">
        <f>'POSEBNI DIO'!G122+'POSEBNI DIO'!G131+'POSEBNI DIO'!G140</f>
        <v>63480</v>
      </c>
      <c r="H42" s="72">
        <f>'POSEBNI DIO'!H122+'POSEBNI DIO'!H131+'POSEBNI DIO'!H140</f>
        <v>27480</v>
      </c>
    </row>
    <row r="43" spans="1:9">
      <c r="A43" s="46"/>
      <c r="B43" s="71" t="s">
        <v>41</v>
      </c>
      <c r="C43" s="72">
        <f>'POSEBNI DIO'!C47</f>
        <v>1244300.21</v>
      </c>
      <c r="D43" s="72">
        <f>'POSEBNI DIO'!D47</f>
        <v>1259904</v>
      </c>
      <c r="E43" s="72">
        <f>'POSEBNI DIO'!E47</f>
        <v>1852430</v>
      </c>
      <c r="F43" s="72">
        <f>'POSEBNI DIO'!F47</f>
        <v>1852430</v>
      </c>
      <c r="G43" s="72">
        <f>'POSEBNI DIO'!G47</f>
        <v>1790435</v>
      </c>
      <c r="H43" s="72">
        <f>'POSEBNI DIO'!H47</f>
        <v>1805435</v>
      </c>
    </row>
    <row r="44" spans="1:9">
      <c r="A44" s="46">
        <v>32</v>
      </c>
      <c r="B44" s="62" t="s">
        <v>62</v>
      </c>
      <c r="C44" s="70">
        <f>SUM(C45:C55)</f>
        <v>426916.65999999992</v>
      </c>
      <c r="D44" s="70">
        <f t="shared" ref="D44:H44" si="15">SUM(D45:D55)</f>
        <v>635188</v>
      </c>
      <c r="E44" s="70">
        <f>SUM(E45:E55)</f>
        <v>572070</v>
      </c>
      <c r="F44" s="70">
        <f t="shared" si="15"/>
        <v>576521</v>
      </c>
      <c r="G44" s="70">
        <f t="shared" si="15"/>
        <v>576870</v>
      </c>
      <c r="H44" s="70">
        <f t="shared" si="15"/>
        <v>583870</v>
      </c>
    </row>
    <row r="45" spans="1:9">
      <c r="A45" s="46"/>
      <c r="B45" s="71" t="s">
        <v>63</v>
      </c>
      <c r="C45" s="72">
        <f>'POSEBNI DIO'!C23+'POSEBNI DIO'!C73+'POSEBNI DIO'!C90+'POSEBNI DIO'!C119+'POSEBNI DIO'!C128+'POSEBNI DIO'!C137+'POSEBNI DIO'!C141</f>
        <v>119791.14</v>
      </c>
      <c r="D45" s="72">
        <f>'POSEBNI DIO'!D23+'POSEBNI DIO'!D73+'POSEBNI DIO'!D90+'POSEBNI DIO'!D119+'POSEBNI DIO'!D128+'POSEBNI DIO'!D137+'POSEBNI DIO'!D141</f>
        <v>148101</v>
      </c>
      <c r="E45" s="72">
        <f>'POSEBNI DIO'!E23+'POSEBNI DIO'!E73+'POSEBNI DIO'!E90+'POSEBNI DIO'!E119+'POSEBNI DIO'!E128+'POSEBNI DIO'!E137+'POSEBNI DIO'!E141</f>
        <v>162150</v>
      </c>
      <c r="F45" s="72">
        <f>'POSEBNI DIO'!F23+'POSEBNI DIO'!F73+'POSEBNI DIO'!F90+'POSEBNI DIO'!F119+'POSEBNI DIO'!F128+'POSEBNI DIO'!F137+'POSEBNI DIO'!F141</f>
        <v>160215</v>
      </c>
      <c r="G45" s="72">
        <f>'POSEBNI DIO'!G23+'POSEBNI DIO'!G73+'POSEBNI DIO'!G90+'POSEBNI DIO'!G119+'POSEBNI DIO'!G128+'POSEBNI DIO'!G137+'POSEBNI DIO'!G141</f>
        <v>163150</v>
      </c>
      <c r="H45" s="72">
        <f>'POSEBNI DIO'!H23+'POSEBNI DIO'!H73+'POSEBNI DIO'!H90+'POSEBNI DIO'!H119+'POSEBNI DIO'!H128+'POSEBNI DIO'!H137+'POSEBNI DIO'!H141</f>
        <v>164150</v>
      </c>
    </row>
    <row r="46" spans="1:9">
      <c r="A46" s="46"/>
      <c r="B46" s="71" t="s">
        <v>61</v>
      </c>
      <c r="C46" s="72">
        <f>'POSEBNI DIO'!C26+'POSEBNI DIO'!C74+'POSEBNI DIO'!C92</f>
        <v>1516.6699999999998</v>
      </c>
      <c r="D46" s="72">
        <f>'POSEBNI DIO'!D26+'POSEBNI DIO'!D74+'POSEBNI DIO'!D92</f>
        <v>5500</v>
      </c>
      <c r="E46" s="72">
        <f>'POSEBNI DIO'!E26+'POSEBNI DIO'!E74+'POSEBNI DIO'!E92</f>
        <v>6000</v>
      </c>
      <c r="F46" s="72">
        <f>'POSEBNI DIO'!F26+'POSEBNI DIO'!F74+'POSEBNI DIO'!F92</f>
        <v>8700</v>
      </c>
      <c r="G46" s="72">
        <f>'POSEBNI DIO'!G26+'POSEBNI DIO'!G74+'POSEBNI DIO'!G92</f>
        <v>6000</v>
      </c>
      <c r="H46" s="72">
        <f>'POSEBNI DIO'!H26+'POSEBNI DIO'!H74+'POSEBNI DIO'!H92</f>
        <v>6000</v>
      </c>
    </row>
    <row r="47" spans="1:9">
      <c r="A47" s="46"/>
      <c r="B47" s="47" t="s">
        <v>50</v>
      </c>
      <c r="C47" s="72">
        <f>'POSEBNI DIO'!C29</f>
        <v>0</v>
      </c>
      <c r="D47" s="72">
        <f>'POSEBNI DIO'!D29</f>
        <v>0</v>
      </c>
      <c r="E47" s="72">
        <f>'POSEBNI DIO'!E29</f>
        <v>2000</v>
      </c>
      <c r="F47" s="72">
        <f>'POSEBNI DIO'!F29</f>
        <v>0</v>
      </c>
      <c r="G47" s="72">
        <f>'POSEBNI DIO'!G29</f>
        <v>0</v>
      </c>
      <c r="H47" s="72">
        <f>'POSEBNI DIO'!H29</f>
        <v>0</v>
      </c>
    </row>
    <row r="48" spans="1:9">
      <c r="A48" s="46"/>
      <c r="B48" s="47" t="s">
        <v>55</v>
      </c>
      <c r="C48" s="72">
        <f>'POSEBNI DIO'!C32</f>
        <v>90119.15</v>
      </c>
      <c r="D48" s="72">
        <f>'POSEBNI DIO'!D32</f>
        <v>95000</v>
      </c>
      <c r="E48" s="72">
        <f>'POSEBNI DIO'!E32</f>
        <v>115000</v>
      </c>
      <c r="F48" s="72">
        <f>'POSEBNI DIO'!F32</f>
        <v>115000</v>
      </c>
      <c r="G48" s="72">
        <f>'POSEBNI DIO'!G32</f>
        <v>125000</v>
      </c>
      <c r="H48" s="72">
        <f>'POSEBNI DIO'!H32</f>
        <v>130000</v>
      </c>
    </row>
    <row r="49" spans="1:8">
      <c r="A49" s="46"/>
      <c r="B49" s="38" t="s">
        <v>46</v>
      </c>
      <c r="C49" s="72">
        <f>'POSEBNI DIO'!C77+'POSEBNI DIO'!C96</f>
        <v>57668.47</v>
      </c>
      <c r="D49" s="72">
        <f>'POSEBNI DIO'!D77+'POSEBNI DIO'!D96</f>
        <v>92200</v>
      </c>
      <c r="E49" s="72">
        <f>'POSEBNI DIO'!E77+'POSEBNI DIO'!E96</f>
        <v>95000</v>
      </c>
      <c r="F49" s="72">
        <f>'POSEBNI DIO'!F77+'POSEBNI DIO'!F96</f>
        <v>94108</v>
      </c>
      <c r="G49" s="72">
        <f>'POSEBNI DIO'!G77+'POSEBNI DIO'!G96</f>
        <v>100000</v>
      </c>
      <c r="H49" s="72">
        <f>'POSEBNI DIO'!H77+'POSEBNI DIO'!H96</f>
        <v>100000</v>
      </c>
    </row>
    <row r="50" spans="1:8">
      <c r="A50" s="46"/>
      <c r="B50" s="38" t="s">
        <v>47</v>
      </c>
      <c r="C50" s="72">
        <f>'POSEBNI DIO'!C80</f>
        <v>0</v>
      </c>
      <c r="D50" s="72">
        <f>'POSEBNI DIO'!D80</f>
        <v>0</v>
      </c>
      <c r="E50" s="72">
        <f>'POSEBNI DIO'!E80</f>
        <v>1000</v>
      </c>
      <c r="F50" s="72">
        <f>'POSEBNI DIO'!F80</f>
        <v>892</v>
      </c>
      <c r="G50" s="72">
        <f>'POSEBNI DIO'!G80</f>
        <v>0</v>
      </c>
      <c r="H50" s="72">
        <f>'POSEBNI DIO'!H80</f>
        <v>0</v>
      </c>
    </row>
    <row r="51" spans="1:8">
      <c r="A51" s="46"/>
      <c r="B51" s="49" t="s">
        <v>40</v>
      </c>
      <c r="C51" s="72">
        <f>'POSEBNI DIO'!C141+'POSEBNI DIO'!C132+'POSEBNI DIO'!C123+'POSEBNI DIO'!C114+'POSEBNI DIO'!C101</f>
        <v>12176.85</v>
      </c>
      <c r="D51" s="72">
        <f>'POSEBNI DIO'!D141+'POSEBNI DIO'!D132+'POSEBNI DIO'!D123+'POSEBNI DIO'!D114+'POSEBNI DIO'!D101</f>
        <v>12000</v>
      </c>
      <c r="E51" s="72">
        <f>'POSEBNI DIO'!E141+'POSEBNI DIO'!E132+'POSEBNI DIO'!E123+'POSEBNI DIO'!E114+'POSEBNI DIO'!E101</f>
        <v>15720</v>
      </c>
      <c r="F51" s="72">
        <f>'POSEBNI DIO'!F141+'POSEBNI DIO'!F132+'POSEBNI DIO'!F123+'POSEBNI DIO'!F114+'POSEBNI DIO'!F101</f>
        <v>15720</v>
      </c>
      <c r="G51" s="72">
        <f>'POSEBNI DIO'!G141+'POSEBNI DIO'!G132+'POSEBNI DIO'!G123+'POSEBNI DIO'!G114+'POSEBNI DIO'!G101</f>
        <v>11520</v>
      </c>
      <c r="H51" s="72">
        <f>'POSEBNI DIO'!H141+'POSEBNI DIO'!H132+'POSEBNI DIO'!H123+'POSEBNI DIO'!H114+'POSEBNI DIO'!H101</f>
        <v>12520</v>
      </c>
    </row>
    <row r="52" spans="1:8">
      <c r="A52" s="46"/>
      <c r="B52" s="49" t="s">
        <v>41</v>
      </c>
      <c r="C52" s="72">
        <f>'POSEBNI DIO'!C105+'POSEBNI DIO'!C83+'POSEBNI DIO'!C48+'POSEBNI DIO'!C36</f>
        <v>131044.01999999999</v>
      </c>
      <c r="D52" s="72">
        <f>'POSEBNI DIO'!D105+'POSEBNI DIO'!D83+'POSEBNI DIO'!D48+'POSEBNI DIO'!D36</f>
        <v>267188</v>
      </c>
      <c r="E52" s="72">
        <f>'POSEBNI DIO'!E105+'POSEBNI DIO'!E83+'POSEBNI DIO'!E48+'POSEBNI DIO'!E36</f>
        <v>166700</v>
      </c>
      <c r="F52" s="72">
        <f>'POSEBNI DIO'!F105+'POSEBNI DIO'!F83+'POSEBNI DIO'!F48+'POSEBNI DIO'!F36</f>
        <v>173386</v>
      </c>
      <c r="G52" s="72">
        <f>'POSEBNI DIO'!G105+'POSEBNI DIO'!G83+'POSEBNI DIO'!G48+'POSEBNI DIO'!G36</f>
        <v>162200</v>
      </c>
      <c r="H52" s="72">
        <f>'POSEBNI DIO'!H105+'POSEBNI DIO'!H83+'POSEBNI DIO'!H48+'POSEBNI DIO'!H36</f>
        <v>162200</v>
      </c>
    </row>
    <row r="53" spans="1:8">
      <c r="A53" s="46"/>
      <c r="B53" s="47" t="s">
        <v>51</v>
      </c>
      <c r="C53" s="72">
        <f>'POSEBNI DIO'!C108</f>
        <v>14600.36</v>
      </c>
      <c r="D53" s="72">
        <f>'POSEBNI DIO'!D108</f>
        <v>14199</v>
      </c>
      <c r="E53" s="72">
        <f>'POSEBNI DIO'!E108</f>
        <v>7500</v>
      </c>
      <c r="F53" s="72">
        <f>'POSEBNI DIO'!F108</f>
        <v>7500</v>
      </c>
      <c r="G53" s="72">
        <f>'POSEBNI DIO'!G108</f>
        <v>8000</v>
      </c>
      <c r="H53" s="72">
        <f>'POSEBNI DIO'!H108</f>
        <v>8000</v>
      </c>
    </row>
    <row r="54" spans="1:8">
      <c r="A54" s="46"/>
      <c r="B54" s="47" t="s">
        <v>52</v>
      </c>
      <c r="C54" s="71">
        <v>0</v>
      </c>
      <c r="D54" s="71">
        <v>0</v>
      </c>
      <c r="E54" s="71">
        <v>0</v>
      </c>
      <c r="F54" s="71">
        <v>0</v>
      </c>
      <c r="G54" s="71">
        <v>0</v>
      </c>
      <c r="H54" s="71">
        <v>0</v>
      </c>
    </row>
    <row r="55" spans="1:8">
      <c r="A55" s="46"/>
      <c r="B55" s="47" t="s">
        <v>48</v>
      </c>
      <c r="C55" s="72">
        <f>'POSEBNI DIO'!C41</f>
        <v>0</v>
      </c>
      <c r="D55" s="72">
        <f>'POSEBNI DIO'!D41</f>
        <v>1000</v>
      </c>
      <c r="E55" s="72">
        <f>'POSEBNI DIO'!E41</f>
        <v>1000</v>
      </c>
      <c r="F55" s="72">
        <f>'POSEBNI DIO'!F41</f>
        <v>1000</v>
      </c>
      <c r="G55" s="72">
        <f>'POSEBNI DIO'!G41</f>
        <v>1000</v>
      </c>
      <c r="H55" s="72">
        <f>'POSEBNI DIO'!H41</f>
        <v>1000</v>
      </c>
    </row>
    <row r="56" spans="1:8">
      <c r="A56" s="46">
        <v>34</v>
      </c>
      <c r="B56" s="62" t="s">
        <v>64</v>
      </c>
      <c r="C56" s="70">
        <f>SUM(C57:C58)</f>
        <v>2755.83</v>
      </c>
      <c r="D56" s="70">
        <f t="shared" ref="D56:H56" si="16">SUM(D57:D58)</f>
        <v>3224</v>
      </c>
      <c r="E56" s="70">
        <f t="shared" si="16"/>
        <v>850</v>
      </c>
      <c r="F56" s="70">
        <f t="shared" si="16"/>
        <v>850</v>
      </c>
      <c r="G56" s="70">
        <f t="shared" si="16"/>
        <v>850</v>
      </c>
      <c r="H56" s="70">
        <f t="shared" si="16"/>
        <v>850</v>
      </c>
    </row>
    <row r="57" spans="1:8">
      <c r="A57" s="46"/>
      <c r="B57" s="47" t="s">
        <v>55</v>
      </c>
      <c r="C57" s="72">
        <f>'POSEBNI DIO'!C35</f>
        <v>588.98</v>
      </c>
      <c r="D57" s="72">
        <f>'POSEBNI DIO'!D35</f>
        <v>1000</v>
      </c>
      <c r="E57" s="72">
        <f>'POSEBNI DIO'!E35</f>
        <v>850</v>
      </c>
      <c r="F57" s="72">
        <f>'POSEBNI DIO'!F35</f>
        <v>850</v>
      </c>
      <c r="G57" s="72">
        <f>'POSEBNI DIO'!G35</f>
        <v>850</v>
      </c>
      <c r="H57" s="72">
        <f>'POSEBNI DIO'!H35</f>
        <v>850</v>
      </c>
    </row>
    <row r="58" spans="1:8">
      <c r="A58" s="46"/>
      <c r="B58" s="71" t="s">
        <v>41</v>
      </c>
      <c r="C58" s="72">
        <f>'POSEBNI DIO'!C49</f>
        <v>2166.85</v>
      </c>
      <c r="D58" s="72">
        <f>'POSEBNI DIO'!D49</f>
        <v>2224</v>
      </c>
      <c r="E58" s="72">
        <f>'POSEBNI DIO'!E49</f>
        <v>0</v>
      </c>
      <c r="F58" s="72">
        <f>'POSEBNI DIO'!F49</f>
        <v>0</v>
      </c>
      <c r="G58" s="72">
        <f>'POSEBNI DIO'!G49</f>
        <v>0</v>
      </c>
      <c r="H58" s="72">
        <f>'POSEBNI DIO'!H49</f>
        <v>0</v>
      </c>
    </row>
    <row r="59" spans="1:8">
      <c r="A59" s="46">
        <v>37</v>
      </c>
      <c r="B59" s="62" t="s">
        <v>65</v>
      </c>
      <c r="C59" s="70">
        <f>SUM(C60:C61)</f>
        <v>8217.23</v>
      </c>
      <c r="D59" s="70">
        <f t="shared" ref="D59:H59" si="17">SUM(D60:D61)</f>
        <v>3300</v>
      </c>
      <c r="E59" s="70">
        <f t="shared" si="17"/>
        <v>3500</v>
      </c>
      <c r="F59" s="70">
        <f t="shared" si="17"/>
        <v>3500</v>
      </c>
      <c r="G59" s="70">
        <f t="shared" si="17"/>
        <v>3500</v>
      </c>
      <c r="H59" s="70">
        <f t="shared" si="17"/>
        <v>3500</v>
      </c>
    </row>
    <row r="60" spans="1:8">
      <c r="A60" s="46"/>
      <c r="B60" s="71" t="s">
        <v>60</v>
      </c>
      <c r="C60" s="72">
        <f>'POSEBNI DIO'!C91</f>
        <v>1270</v>
      </c>
      <c r="D60" s="72">
        <f>'POSEBNI DIO'!D91</f>
        <v>3300</v>
      </c>
      <c r="E60" s="72">
        <f>'POSEBNI DIO'!E91</f>
        <v>3500</v>
      </c>
      <c r="F60" s="72">
        <f>'POSEBNI DIO'!F91</f>
        <v>3500</v>
      </c>
      <c r="G60" s="72">
        <f>'POSEBNI DIO'!G91</f>
        <v>3500</v>
      </c>
      <c r="H60" s="72">
        <f>'POSEBNI DIO'!H91</f>
        <v>3500</v>
      </c>
    </row>
    <row r="61" spans="1:8">
      <c r="A61" s="46"/>
      <c r="B61" s="71" t="s">
        <v>41</v>
      </c>
      <c r="C61" s="72">
        <f>'POSEBNI DIO'!C39</f>
        <v>6947.23</v>
      </c>
      <c r="D61" s="72">
        <f>'POSEBNI DIO'!D39</f>
        <v>0</v>
      </c>
      <c r="E61" s="72">
        <f>'POSEBNI DIO'!E39</f>
        <v>0</v>
      </c>
      <c r="F61" s="72">
        <f>'POSEBNI DIO'!F39</f>
        <v>0</v>
      </c>
      <c r="G61" s="72">
        <f>'POSEBNI DIO'!G39</f>
        <v>0</v>
      </c>
      <c r="H61" s="72">
        <f>'POSEBNI DIO'!H39</f>
        <v>0</v>
      </c>
    </row>
    <row r="62" spans="1:8">
      <c r="A62" s="46">
        <v>38</v>
      </c>
      <c r="B62" s="62" t="s">
        <v>66</v>
      </c>
      <c r="C62" s="70">
        <f>C63</f>
        <v>754.7</v>
      </c>
      <c r="D62" s="70">
        <f t="shared" ref="D62:H62" si="18">D63</f>
        <v>1000</v>
      </c>
      <c r="E62" s="70">
        <f t="shared" si="18"/>
        <v>1000</v>
      </c>
      <c r="F62" s="70">
        <f t="shared" si="18"/>
        <v>1000</v>
      </c>
      <c r="G62" s="70">
        <f t="shared" si="18"/>
        <v>1000</v>
      </c>
      <c r="H62" s="70">
        <f t="shared" si="18"/>
        <v>1000</v>
      </c>
    </row>
    <row r="63" spans="1:8">
      <c r="A63" s="46"/>
      <c r="B63" s="71" t="s">
        <v>41</v>
      </c>
      <c r="C63" s="72">
        <f>'POSEBNI DIO'!C40</f>
        <v>754.7</v>
      </c>
      <c r="D63" s="72">
        <f>'POSEBNI DIO'!D40</f>
        <v>1000</v>
      </c>
      <c r="E63" s="72">
        <f>'POSEBNI DIO'!E40</f>
        <v>1000</v>
      </c>
      <c r="F63" s="72">
        <f>'POSEBNI DIO'!F40</f>
        <v>1000</v>
      </c>
      <c r="G63" s="72">
        <f>'POSEBNI DIO'!G40</f>
        <v>1000</v>
      </c>
      <c r="H63" s="72">
        <f>'POSEBNI DIO'!H40</f>
        <v>1000</v>
      </c>
    </row>
    <row r="64" spans="1:8">
      <c r="A64" s="46">
        <v>4</v>
      </c>
      <c r="B64" s="62" t="s">
        <v>12</v>
      </c>
      <c r="C64" s="70">
        <f>C65</f>
        <v>45896.849999999991</v>
      </c>
      <c r="D64" s="70">
        <f t="shared" ref="D64:H64" si="19">D65</f>
        <v>28349</v>
      </c>
      <c r="E64" s="70">
        <f t="shared" si="19"/>
        <v>26601</v>
      </c>
      <c r="F64" s="70">
        <f t="shared" si="19"/>
        <v>30116</v>
      </c>
      <c r="G64" s="70">
        <f t="shared" si="19"/>
        <v>25801</v>
      </c>
      <c r="H64" s="70">
        <f t="shared" si="19"/>
        <v>26301</v>
      </c>
    </row>
    <row r="65" spans="1:8">
      <c r="A65" s="46">
        <v>42</v>
      </c>
      <c r="B65" s="62" t="s">
        <v>67</v>
      </c>
      <c r="C65" s="70">
        <f>SUM(C66:C68)</f>
        <v>45896.849999999991</v>
      </c>
      <c r="D65" s="70">
        <f t="shared" ref="D65:H65" si="20">SUM(D66:D68)</f>
        <v>28349</v>
      </c>
      <c r="E65" s="70">
        <f t="shared" si="20"/>
        <v>26601</v>
      </c>
      <c r="F65" s="70">
        <f t="shared" si="20"/>
        <v>30116</v>
      </c>
      <c r="G65" s="70">
        <f t="shared" si="20"/>
        <v>25801</v>
      </c>
      <c r="H65" s="70">
        <f t="shared" si="20"/>
        <v>26301</v>
      </c>
    </row>
    <row r="66" spans="1:8">
      <c r="A66" s="46"/>
      <c r="B66" s="71" t="s">
        <v>60</v>
      </c>
      <c r="C66" s="72">
        <f>'POSEBNI DIO'!C53</f>
        <v>19179.099999999999</v>
      </c>
      <c r="D66" s="72">
        <f>'POSEBNI DIO'!D53</f>
        <v>18000</v>
      </c>
      <c r="E66" s="72">
        <f>'POSEBNI DIO'!E53</f>
        <v>19100</v>
      </c>
      <c r="F66" s="72">
        <f>'POSEBNI DIO'!F53</f>
        <v>22215</v>
      </c>
      <c r="G66" s="72">
        <f>'POSEBNI DIO'!G53</f>
        <v>18300</v>
      </c>
      <c r="H66" s="72">
        <f>'POSEBNI DIO'!H53</f>
        <v>18300</v>
      </c>
    </row>
    <row r="67" spans="1:8">
      <c r="A67" s="46"/>
      <c r="B67" s="71" t="s">
        <v>61</v>
      </c>
      <c r="C67" s="72">
        <f>'POSEBNI DIO'!C56</f>
        <v>9694.49</v>
      </c>
      <c r="D67" s="72">
        <f>'POSEBNI DIO'!D56</f>
        <v>8769</v>
      </c>
      <c r="E67" s="72">
        <f>'POSEBNI DIO'!E56</f>
        <v>5501</v>
      </c>
      <c r="F67" s="72">
        <f>'POSEBNI DIO'!F56</f>
        <v>5901</v>
      </c>
      <c r="G67" s="72">
        <f>'POSEBNI DIO'!G56</f>
        <v>5501</v>
      </c>
      <c r="H67" s="72">
        <f>'POSEBNI DIO'!H56</f>
        <v>6001</v>
      </c>
    </row>
    <row r="68" spans="1:8">
      <c r="A68" s="46"/>
      <c r="B68" s="71" t="s">
        <v>41</v>
      </c>
      <c r="C68" s="72">
        <f>'POSEBNI DIO'!C59</f>
        <v>17023.259999999998</v>
      </c>
      <c r="D68" s="72">
        <f>'POSEBNI DIO'!D59</f>
        <v>1580</v>
      </c>
      <c r="E68" s="72">
        <f>'POSEBNI DIO'!E59</f>
        <v>2000</v>
      </c>
      <c r="F68" s="72">
        <f>'POSEBNI DIO'!F59</f>
        <v>2000</v>
      </c>
      <c r="G68" s="72">
        <f>'POSEBNI DIO'!G59</f>
        <v>2000</v>
      </c>
      <c r="H68" s="72">
        <f>'POSEBNI DIO'!H59</f>
        <v>2000</v>
      </c>
    </row>
    <row r="69" spans="1:8" ht="15" customHeight="1"/>
    <row r="70" spans="1:8" ht="15" customHeight="1"/>
    <row r="71" spans="1:8" ht="15" customHeight="1"/>
    <row r="72" spans="1:8" ht="15" customHeight="1"/>
    <row r="73" spans="1:8" ht="15" customHeight="1"/>
    <row r="74" spans="1:8" ht="15" customHeight="1"/>
  </sheetData>
  <mergeCells count="4">
    <mergeCell ref="A2:H2"/>
    <mergeCell ref="A6:H6"/>
    <mergeCell ref="A8:H8"/>
    <mergeCell ref="A4:H4"/>
  </mergeCells>
  <pageMargins left="0.70866141732283505" right="0.70866141732283505" top="0.74803149606299202" bottom="0.74803149606299202" header="0.31496062992126" footer="0.31496062992126"/>
  <pageSetup paperSize="9" scale="50" fitToHeight="0" orientation="portrait" r:id="rId1"/>
  <headerFooter>
    <oddFooter>&amp;C&amp;P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AC5A8-AA8F-4D27-9BF6-933EF9E4E4B3}">
  <dimension ref="A1:V26"/>
  <sheetViews>
    <sheetView workbookViewId="0">
      <selection activeCell="A17" sqref="A17:V17"/>
    </sheetView>
  </sheetViews>
  <sheetFormatPr defaultColWidth="9.1796875" defaultRowHeight="14"/>
  <cols>
    <col min="1" max="16384" width="9.1796875" style="91"/>
  </cols>
  <sheetData>
    <row r="1" spans="1:22">
      <c r="A1" s="230" t="s">
        <v>68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</row>
    <row r="3" spans="1:22">
      <c r="A3" s="230" t="s">
        <v>188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</row>
    <row r="5" spans="1:22">
      <c r="A5" s="190"/>
    </row>
    <row r="6" spans="1:22">
      <c r="A6" s="229" t="s">
        <v>202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</row>
    <row r="8" spans="1:22" ht="15.5">
      <c r="A8" s="228" t="s">
        <v>203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191"/>
      <c r="V8" s="191"/>
    </row>
    <row r="9" spans="1:22" ht="15.5">
      <c r="A9" s="228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191"/>
      <c r="V9" s="191"/>
    </row>
    <row r="10" spans="1:22" ht="15.5">
      <c r="A10" s="228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191"/>
      <c r="V10" s="191"/>
    </row>
    <row r="11" spans="1:22" ht="15.5">
      <c r="A11" s="228" t="s">
        <v>189</v>
      </c>
      <c r="B11" s="228"/>
      <c r="C11" s="228"/>
      <c r="D11" s="228"/>
      <c r="E11" s="228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191"/>
      <c r="V11" s="191"/>
    </row>
    <row r="12" spans="1:22" ht="15.5">
      <c r="A12" s="228" t="s">
        <v>190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28"/>
      <c r="L12" s="228"/>
      <c r="M12" s="228"/>
      <c r="N12" s="228"/>
      <c r="O12" s="228"/>
      <c r="P12" s="228"/>
      <c r="Q12" s="228"/>
      <c r="R12" s="228"/>
      <c r="S12" s="228"/>
      <c r="T12" s="228"/>
      <c r="U12" s="191"/>
      <c r="V12" s="191"/>
    </row>
    <row r="13" spans="1:22" ht="15.5">
      <c r="A13" s="228" t="s">
        <v>191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191"/>
      <c r="V13" s="191"/>
    </row>
    <row r="14" spans="1:22" ht="15.5">
      <c r="A14" s="228" t="s">
        <v>192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191"/>
      <c r="V14" s="191"/>
    </row>
    <row r="15" spans="1:22" ht="15.5">
      <c r="A15" s="191"/>
      <c r="B15" s="191"/>
      <c r="C15" s="191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/>
      <c r="R15" s="191"/>
      <c r="S15" s="191"/>
      <c r="T15" s="191"/>
      <c r="U15" s="191"/>
      <c r="V15" s="191"/>
    </row>
    <row r="16" spans="1:22" ht="15.5">
      <c r="A16" s="191" t="s">
        <v>193</v>
      </c>
      <c r="B16" s="191"/>
      <c r="C16" s="191"/>
      <c r="D16" s="191"/>
      <c r="E16" s="191"/>
      <c r="F16" s="191"/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/>
      <c r="R16" s="191"/>
      <c r="S16" s="191"/>
      <c r="T16" s="191"/>
      <c r="U16" s="191"/>
      <c r="V16" s="191"/>
    </row>
    <row r="17" spans="1:22" ht="15.5">
      <c r="A17" s="228" t="s">
        <v>194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</row>
    <row r="18" spans="1:22" ht="15.5">
      <c r="A18" s="228" t="s">
        <v>195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</row>
    <row r="19" spans="1:22" ht="15.5">
      <c r="A19" s="228" t="s">
        <v>196</v>
      </c>
      <c r="B19" s="228"/>
      <c r="C19" s="228"/>
      <c r="D19" s="228"/>
      <c r="E19" s="228"/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</row>
    <row r="20" spans="1:22" ht="15.5">
      <c r="A20" s="228" t="s">
        <v>197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</row>
    <row r="21" spans="1:22" ht="15.5">
      <c r="A21" s="228" t="s">
        <v>198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</row>
    <row r="22" spans="1:22" ht="15.5">
      <c r="A22" s="191"/>
      <c r="B22" s="191"/>
      <c r="C22" s="191"/>
      <c r="D22" s="191"/>
      <c r="E22" s="191"/>
      <c r="F22" s="191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191"/>
      <c r="S22" s="191"/>
      <c r="T22" s="191"/>
      <c r="U22" s="191"/>
      <c r="V22" s="191"/>
    </row>
    <row r="23" spans="1:22" ht="15.5">
      <c r="A23" s="228" t="s">
        <v>199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</row>
    <row r="24" spans="1:22" ht="15.5">
      <c r="A24" s="228" t="s">
        <v>200</v>
      </c>
      <c r="B24" s="228"/>
      <c r="C24" s="228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</row>
    <row r="25" spans="1:22" ht="15.5">
      <c r="A25" s="191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</row>
    <row r="26" spans="1:22" ht="15.5">
      <c r="A26" s="228" t="s">
        <v>201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</row>
  </sheetData>
  <mergeCells count="18">
    <mergeCell ref="A12:T12"/>
    <mergeCell ref="A13:T13"/>
    <mergeCell ref="A23:V23"/>
    <mergeCell ref="A24:V24"/>
    <mergeCell ref="A26:V26"/>
    <mergeCell ref="A6:O6"/>
    <mergeCell ref="A1:P1"/>
    <mergeCell ref="A3:P3"/>
    <mergeCell ref="A14:T14"/>
    <mergeCell ref="A17:V17"/>
    <mergeCell ref="A18:V18"/>
    <mergeCell ref="A19:V19"/>
    <mergeCell ref="A20:V20"/>
    <mergeCell ref="A21:V21"/>
    <mergeCell ref="A8:T8"/>
    <mergeCell ref="A9:T9"/>
    <mergeCell ref="A10:T10"/>
    <mergeCell ref="A11:T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H52"/>
  <sheetViews>
    <sheetView view="pageBreakPreview" topLeftCell="A49" zoomScaleNormal="100" zoomScaleSheetLayoutView="100" workbookViewId="0">
      <selection activeCell="H6" sqref="H6"/>
    </sheetView>
  </sheetViews>
  <sheetFormatPr defaultColWidth="9.1796875" defaultRowHeight="14"/>
  <cols>
    <col min="1" max="1" width="9.54296875" style="1" customWidth="1"/>
    <col min="2" max="2" width="68.7265625" style="1" customWidth="1"/>
    <col min="3" max="3" width="13.453125" style="1" customWidth="1"/>
    <col min="4" max="4" width="13.26953125" style="1" hidden="1" customWidth="1"/>
    <col min="5" max="6" width="12" style="1" customWidth="1"/>
    <col min="7" max="7" width="12.453125" style="1" customWidth="1"/>
    <col min="8" max="8" width="12.81640625" style="1" customWidth="1"/>
    <col min="9" max="16384" width="9.1796875" style="1"/>
  </cols>
  <sheetData>
    <row r="2" spans="1:8">
      <c r="A2" s="231" t="s">
        <v>103</v>
      </c>
      <c r="B2" s="226"/>
      <c r="C2" s="226"/>
      <c r="D2" s="226"/>
      <c r="E2" s="226"/>
      <c r="F2" s="226"/>
      <c r="G2" s="226"/>
      <c r="H2" s="226"/>
    </row>
    <row r="3" spans="1:8">
      <c r="A3" s="109"/>
      <c r="B3" s="109"/>
      <c r="C3" s="109"/>
      <c r="D3" s="109"/>
      <c r="E3" s="109"/>
      <c r="F3" s="109"/>
      <c r="G3" s="109"/>
      <c r="H3" s="109"/>
    </row>
    <row r="4" spans="1:8">
      <c r="A4" s="231" t="s">
        <v>231</v>
      </c>
      <c r="B4" s="226"/>
      <c r="C4" s="226"/>
      <c r="D4" s="226"/>
      <c r="E4" s="226"/>
      <c r="F4" s="226"/>
      <c r="G4" s="226"/>
      <c r="H4" s="226"/>
    </row>
    <row r="5" spans="1:8" ht="17.5">
      <c r="B5" s="3"/>
      <c r="C5" s="3"/>
      <c r="D5" s="3"/>
      <c r="E5" s="4"/>
      <c r="F5" s="4"/>
      <c r="G5" s="4"/>
    </row>
    <row r="6" spans="1:8" ht="18" customHeight="1">
      <c r="A6" s="227" t="s">
        <v>69</v>
      </c>
      <c r="B6" s="227"/>
      <c r="C6" s="227"/>
      <c r="D6" s="227"/>
      <c r="E6" s="227"/>
      <c r="F6" s="227"/>
      <c r="G6" s="227"/>
    </row>
    <row r="7" spans="1:8">
      <c r="A7" s="14"/>
      <c r="B7" s="14"/>
      <c r="C7" s="14"/>
      <c r="D7" s="14"/>
      <c r="E7" s="15"/>
      <c r="F7" s="15"/>
      <c r="G7" s="15"/>
    </row>
    <row r="8" spans="1:8" ht="28.5" customHeight="1">
      <c r="A8" s="8" t="s">
        <v>70</v>
      </c>
      <c r="B8" s="42" t="s">
        <v>20</v>
      </c>
      <c r="C8" s="112" t="s">
        <v>184</v>
      </c>
      <c r="D8" s="8" t="s">
        <v>3</v>
      </c>
      <c r="E8" s="8" t="s">
        <v>4</v>
      </c>
      <c r="F8" s="113" t="s">
        <v>185</v>
      </c>
      <c r="G8" s="8" t="s">
        <v>5</v>
      </c>
      <c r="H8" s="8" t="s">
        <v>6</v>
      </c>
    </row>
    <row r="9" spans="1:8" s="12" customFormat="1" ht="10.5">
      <c r="A9" s="17">
        <v>1</v>
      </c>
      <c r="B9" s="18">
        <v>2</v>
      </c>
      <c r="C9" s="18">
        <v>3</v>
      </c>
      <c r="D9" s="18">
        <v>4</v>
      </c>
      <c r="E9" s="18">
        <v>5</v>
      </c>
      <c r="F9" s="18"/>
      <c r="G9" s="19">
        <v>6</v>
      </c>
      <c r="H9" s="19">
        <v>7</v>
      </c>
    </row>
    <row r="10" spans="1:8">
      <c r="A10" s="35"/>
      <c r="B10" s="43" t="s">
        <v>38</v>
      </c>
      <c r="C10" s="44">
        <f>C11+C13+C16+C20+C24+C27</f>
        <v>1955868</v>
      </c>
      <c r="D10" s="44">
        <f t="shared" ref="D10:H10" si="0">D11+D13+D16+D20+D24+D27</f>
        <v>2158158</v>
      </c>
      <c r="E10" s="44">
        <f t="shared" si="0"/>
        <v>2933511</v>
      </c>
      <c r="F10" s="44">
        <f t="shared" ref="F10" si="1">F11+F13+F16+F20+F24+F27</f>
        <v>2945757</v>
      </c>
      <c r="G10" s="44">
        <f t="shared" si="0"/>
        <v>2853166</v>
      </c>
      <c r="H10" s="44">
        <f t="shared" si="0"/>
        <v>2881666</v>
      </c>
    </row>
    <row r="11" spans="1:8">
      <c r="A11" s="20">
        <v>1</v>
      </c>
      <c r="B11" s="43" t="s">
        <v>71</v>
      </c>
      <c r="C11" s="44">
        <f>C12</f>
        <v>320957.30000000005</v>
      </c>
      <c r="D11" s="44">
        <f t="shared" ref="D11:H11" si="2">D12</f>
        <v>465849</v>
      </c>
      <c r="E11" s="44">
        <f t="shared" si="2"/>
        <v>570680</v>
      </c>
      <c r="F11" s="44">
        <f t="shared" si="2"/>
        <v>565640</v>
      </c>
      <c r="G11" s="44">
        <f t="shared" si="2"/>
        <v>542230</v>
      </c>
      <c r="H11" s="44">
        <f t="shared" si="2"/>
        <v>585230</v>
      </c>
    </row>
    <row r="12" spans="1:8">
      <c r="A12" s="45" t="s">
        <v>72</v>
      </c>
      <c r="B12" s="38" t="s">
        <v>73</v>
      </c>
      <c r="C12" s="37">
        <f>'POSEBNI DIO'!C8</f>
        <v>320957.30000000005</v>
      </c>
      <c r="D12" s="37">
        <f>'POSEBNI DIO'!D8</f>
        <v>465849</v>
      </c>
      <c r="E12" s="37">
        <f>'POSEBNI DIO'!E8</f>
        <v>570680</v>
      </c>
      <c r="F12" s="37">
        <f>'POSEBNI DIO'!F8+860</f>
        <v>565640</v>
      </c>
      <c r="G12" s="37">
        <f>'POSEBNI DIO'!G8</f>
        <v>542230</v>
      </c>
      <c r="H12" s="37">
        <f>'POSEBNI DIO'!H8</f>
        <v>585230</v>
      </c>
    </row>
    <row r="13" spans="1:8" s="40" customFormat="1">
      <c r="A13" s="46">
        <v>3</v>
      </c>
      <c r="B13" s="33" t="s">
        <v>74</v>
      </c>
      <c r="C13" s="34">
        <f>SUM(C14:C15)</f>
        <v>11211.16</v>
      </c>
      <c r="D13" s="34">
        <f t="shared" ref="D13:H13" si="3">SUM(D14:D15)</f>
        <v>14269</v>
      </c>
      <c r="E13" s="34">
        <f t="shared" si="3"/>
        <v>13501</v>
      </c>
      <c r="F13" s="34">
        <f t="shared" ref="F13" si="4">SUM(F14:F15)</f>
        <v>14601</v>
      </c>
      <c r="G13" s="34">
        <f t="shared" si="3"/>
        <v>11501</v>
      </c>
      <c r="H13" s="34">
        <f t="shared" si="3"/>
        <v>12001</v>
      </c>
    </row>
    <row r="14" spans="1:8" s="41" customFormat="1">
      <c r="A14" s="45" t="s">
        <v>75</v>
      </c>
      <c r="B14" s="47" t="s">
        <v>76</v>
      </c>
      <c r="C14" s="48">
        <f>'POSEBNI DIO'!C9</f>
        <v>11211.16</v>
      </c>
      <c r="D14" s="48">
        <f>'POSEBNI DIO'!D9</f>
        <v>14269</v>
      </c>
      <c r="E14" s="48">
        <f>'POSEBNI DIO'!E9</f>
        <v>11501</v>
      </c>
      <c r="F14" s="48">
        <f>'POSEBNI DIO'!F9</f>
        <v>14601</v>
      </c>
      <c r="G14" s="48">
        <f>'POSEBNI DIO'!G9</f>
        <v>11501</v>
      </c>
      <c r="H14" s="48">
        <f>'POSEBNI DIO'!H9</f>
        <v>12001</v>
      </c>
    </row>
    <row r="15" spans="1:8" s="41" customFormat="1">
      <c r="A15" s="45" t="s">
        <v>77</v>
      </c>
      <c r="B15" s="47" t="s">
        <v>78</v>
      </c>
      <c r="C15" s="48">
        <f>'POSEBNI DIO'!C10</f>
        <v>0</v>
      </c>
      <c r="D15" s="48">
        <f>'POSEBNI DIO'!D10</f>
        <v>0</v>
      </c>
      <c r="E15" s="48">
        <f>'POSEBNI DIO'!E10</f>
        <v>2000</v>
      </c>
      <c r="F15" s="48">
        <f>'POSEBNI DIO'!F10</f>
        <v>0</v>
      </c>
      <c r="G15" s="48">
        <f>'POSEBNI DIO'!G10</f>
        <v>0</v>
      </c>
      <c r="H15" s="48">
        <f>'POSEBNI DIO'!H10</f>
        <v>0</v>
      </c>
    </row>
    <row r="16" spans="1:8">
      <c r="A16" s="20">
        <v>4</v>
      </c>
      <c r="B16" s="33" t="s">
        <v>79</v>
      </c>
      <c r="C16" s="34">
        <f>SUM(C17:C19)</f>
        <v>147787.62</v>
      </c>
      <c r="D16" s="34">
        <f t="shared" ref="D16:H16" si="5">SUM(D17:D19)</f>
        <v>187200</v>
      </c>
      <c r="E16" s="34">
        <f t="shared" si="5"/>
        <v>211000</v>
      </c>
      <c r="F16" s="34">
        <f t="shared" ref="F16" si="6">SUM(F17:F19)</f>
        <v>210000</v>
      </c>
      <c r="G16" s="34">
        <f t="shared" si="5"/>
        <v>225000</v>
      </c>
      <c r="H16" s="34">
        <f t="shared" si="5"/>
        <v>230000</v>
      </c>
    </row>
    <row r="17" spans="1:8" s="41" customFormat="1">
      <c r="A17" s="45" t="s">
        <v>80</v>
      </c>
      <c r="B17" s="47" t="s">
        <v>81</v>
      </c>
      <c r="C17" s="48">
        <f>'POSEBNI DIO'!C11</f>
        <v>90119.15</v>
      </c>
      <c r="D17" s="48">
        <f>'POSEBNI DIO'!D11</f>
        <v>95000</v>
      </c>
      <c r="E17" s="48">
        <f>'POSEBNI DIO'!E11</f>
        <v>115000</v>
      </c>
      <c r="F17" s="48">
        <f>'POSEBNI DIO'!F11</f>
        <v>115000</v>
      </c>
      <c r="G17" s="48">
        <f>'POSEBNI DIO'!G11</f>
        <v>125000</v>
      </c>
      <c r="H17" s="48">
        <f>'POSEBNI DIO'!H11</f>
        <v>130000</v>
      </c>
    </row>
    <row r="18" spans="1:8">
      <c r="A18" s="45" t="s">
        <v>82</v>
      </c>
      <c r="B18" s="38" t="s">
        <v>83</v>
      </c>
      <c r="C18" s="37">
        <f>'POSEBNI DIO'!C12</f>
        <v>57668.47</v>
      </c>
      <c r="D18" s="37">
        <f>'POSEBNI DIO'!D12</f>
        <v>92200</v>
      </c>
      <c r="E18" s="37">
        <f>'POSEBNI DIO'!E12</f>
        <v>95000</v>
      </c>
      <c r="F18" s="37">
        <f>'POSEBNI DIO'!F12</f>
        <v>94108</v>
      </c>
      <c r="G18" s="37">
        <f>'POSEBNI DIO'!G12</f>
        <v>100000</v>
      </c>
      <c r="H18" s="37">
        <f>'POSEBNI DIO'!H12</f>
        <v>100000</v>
      </c>
    </row>
    <row r="19" spans="1:8">
      <c r="A19" s="45" t="s">
        <v>84</v>
      </c>
      <c r="B19" s="38" t="s">
        <v>85</v>
      </c>
      <c r="C19" s="37">
        <f>'POSEBNI DIO'!C13</f>
        <v>0</v>
      </c>
      <c r="D19" s="37">
        <f>'POSEBNI DIO'!D13</f>
        <v>0</v>
      </c>
      <c r="E19" s="37">
        <f>'POSEBNI DIO'!E13</f>
        <v>1000</v>
      </c>
      <c r="F19" s="37">
        <f>'POSEBNI DIO'!F13</f>
        <v>892</v>
      </c>
      <c r="G19" s="37">
        <f>'POSEBNI DIO'!G13</f>
        <v>0</v>
      </c>
      <c r="H19" s="37">
        <f>'POSEBNI DIO'!H13</f>
        <v>0</v>
      </c>
    </row>
    <row r="20" spans="1:8">
      <c r="A20" s="20">
        <v>5</v>
      </c>
      <c r="B20" s="33" t="s">
        <v>86</v>
      </c>
      <c r="C20" s="34">
        <f>SUM(C21:C23)</f>
        <v>1461311.5599999998</v>
      </c>
      <c r="D20" s="34">
        <f t="shared" ref="D20:H20" si="7">SUM(D21:D23)</f>
        <v>1475641</v>
      </c>
      <c r="E20" s="34">
        <f t="shared" si="7"/>
        <v>2129830</v>
      </c>
      <c r="F20" s="34">
        <f t="shared" ref="F20" si="8">SUM(F21:F23)</f>
        <v>2147016</v>
      </c>
      <c r="G20" s="34">
        <f t="shared" si="7"/>
        <v>2065435</v>
      </c>
      <c r="H20" s="34">
        <f t="shared" si="7"/>
        <v>2045435</v>
      </c>
    </row>
    <row r="21" spans="1:8">
      <c r="A21" s="45" t="s">
        <v>87</v>
      </c>
      <c r="B21" s="38" t="s">
        <v>88</v>
      </c>
      <c r="C21" s="37">
        <f>'POSEBNI DIO'!C14</f>
        <v>66777.22</v>
      </c>
      <c r="D21" s="37">
        <f>'POSEBNI DIO'!D14</f>
        <v>0</v>
      </c>
      <c r="E21" s="37">
        <f>'POSEBNI DIO'!E14</f>
        <v>79200</v>
      </c>
      <c r="F21" s="37">
        <f>'POSEBNI DIO'!F14</f>
        <v>89700</v>
      </c>
      <c r="G21" s="37">
        <f>'POSEBNI DIO'!G14</f>
        <v>75000</v>
      </c>
      <c r="H21" s="37">
        <f>'POSEBNI DIO'!H14</f>
        <v>40000</v>
      </c>
    </row>
    <row r="22" spans="1:8" s="13" customFormat="1">
      <c r="A22" s="22" t="s">
        <v>89</v>
      </c>
      <c r="B22" s="49" t="s">
        <v>90</v>
      </c>
      <c r="C22" s="50">
        <f>'POSEBNI DIO'!C16</f>
        <v>1394534.3399999999</v>
      </c>
      <c r="D22" s="50">
        <f>'POSEBNI DIO'!D16</f>
        <v>1475641</v>
      </c>
      <c r="E22" s="50">
        <f>'POSEBNI DIO'!E16</f>
        <v>2050630</v>
      </c>
      <c r="F22" s="50">
        <f>'POSEBNI DIO'!F16</f>
        <v>2057316</v>
      </c>
      <c r="G22" s="50">
        <f>'POSEBNI DIO'!G16</f>
        <v>1990435</v>
      </c>
      <c r="H22" s="50">
        <f>'POSEBNI DIO'!H16</f>
        <v>2005435</v>
      </c>
    </row>
    <row r="23" spans="1:8" s="13" customFormat="1">
      <c r="A23" s="22" t="s">
        <v>91</v>
      </c>
      <c r="B23" s="49" t="s">
        <v>92</v>
      </c>
      <c r="C23" s="50">
        <f>'POSEBNI DIO'!C17</f>
        <v>0</v>
      </c>
      <c r="D23" s="50">
        <f>'POSEBNI DIO'!D17</f>
        <v>0</v>
      </c>
      <c r="E23" s="50">
        <f>'POSEBNI DIO'!E17</f>
        <v>0</v>
      </c>
      <c r="F23" s="50">
        <f>'POSEBNI DIO'!F17</f>
        <v>0</v>
      </c>
      <c r="G23" s="50">
        <f>'POSEBNI DIO'!G17</f>
        <v>0</v>
      </c>
      <c r="H23" s="50">
        <f>'POSEBNI DIO'!H17</f>
        <v>0</v>
      </c>
    </row>
    <row r="24" spans="1:8">
      <c r="A24" s="20">
        <v>6</v>
      </c>
      <c r="B24" s="33" t="s">
        <v>93</v>
      </c>
      <c r="C24" s="34">
        <f>SUM(C25:C26)</f>
        <v>14600.36</v>
      </c>
      <c r="D24" s="34">
        <f t="shared" ref="D24:H24" si="9">SUM(D25:D26)</f>
        <v>14199</v>
      </c>
      <c r="E24" s="34">
        <f t="shared" si="9"/>
        <v>7500</v>
      </c>
      <c r="F24" s="34">
        <f t="shared" ref="F24" si="10">SUM(F25:F26)</f>
        <v>7500</v>
      </c>
      <c r="G24" s="34">
        <f t="shared" si="9"/>
        <v>8000</v>
      </c>
      <c r="H24" s="34">
        <f t="shared" si="9"/>
        <v>8000</v>
      </c>
    </row>
    <row r="25" spans="1:8" s="41" customFormat="1">
      <c r="A25" s="45" t="s">
        <v>94</v>
      </c>
      <c r="B25" s="47" t="s">
        <v>95</v>
      </c>
      <c r="C25" s="48">
        <f>'POSEBNI DIO'!C18</f>
        <v>14600.36</v>
      </c>
      <c r="D25" s="48">
        <f>'POSEBNI DIO'!D18</f>
        <v>14199</v>
      </c>
      <c r="E25" s="48">
        <f>'POSEBNI DIO'!E18</f>
        <v>7500</v>
      </c>
      <c r="F25" s="48">
        <f>'POSEBNI DIO'!F18</f>
        <v>7500</v>
      </c>
      <c r="G25" s="48">
        <f>'POSEBNI DIO'!G18</f>
        <v>8000</v>
      </c>
      <c r="H25" s="48">
        <f>'POSEBNI DIO'!H18</f>
        <v>8000</v>
      </c>
    </row>
    <row r="26" spans="1:8" s="41" customFormat="1">
      <c r="A26" s="45" t="s">
        <v>96</v>
      </c>
      <c r="B26" s="47" t="s">
        <v>97</v>
      </c>
      <c r="C26" s="48">
        <f>'POSEBNI DIO'!C19</f>
        <v>0</v>
      </c>
      <c r="D26" s="48">
        <f>'POSEBNI DIO'!D19</f>
        <v>0</v>
      </c>
      <c r="E26" s="48">
        <f>'POSEBNI DIO'!E19</f>
        <v>0</v>
      </c>
      <c r="F26" s="48">
        <f>'POSEBNI DIO'!F19</f>
        <v>0</v>
      </c>
      <c r="G26" s="48">
        <f>'POSEBNI DIO'!G19</f>
        <v>0</v>
      </c>
      <c r="H26" s="48">
        <f>'POSEBNI DIO'!H19</f>
        <v>0</v>
      </c>
    </row>
    <row r="27" spans="1:8" s="40" customFormat="1">
      <c r="A27" s="46">
        <v>7</v>
      </c>
      <c r="B27" s="33" t="s">
        <v>98</v>
      </c>
      <c r="C27" s="34">
        <f>SUM(C28:C29)</f>
        <v>0</v>
      </c>
      <c r="D27" s="34">
        <f t="shared" ref="D27:H27" si="11">SUM(D28:D29)</f>
        <v>1000</v>
      </c>
      <c r="E27" s="34">
        <f t="shared" si="11"/>
        <v>1000</v>
      </c>
      <c r="F27" s="34">
        <f t="shared" ref="F27" si="12">SUM(F28:F29)</f>
        <v>1000</v>
      </c>
      <c r="G27" s="34">
        <f t="shared" si="11"/>
        <v>1000</v>
      </c>
      <c r="H27" s="34">
        <f t="shared" si="11"/>
        <v>1000</v>
      </c>
    </row>
    <row r="28" spans="1:8" s="41" customFormat="1">
      <c r="A28" s="45" t="s">
        <v>99</v>
      </c>
      <c r="B28" s="47" t="s">
        <v>100</v>
      </c>
      <c r="C28" s="48">
        <f>'POSEBNI DIO'!C20</f>
        <v>0</v>
      </c>
      <c r="D28" s="48">
        <f>'POSEBNI DIO'!D20</f>
        <v>1000</v>
      </c>
      <c r="E28" s="48">
        <f>'POSEBNI DIO'!E20</f>
        <v>1000</v>
      </c>
      <c r="F28" s="48">
        <f>'POSEBNI DIO'!F20</f>
        <v>1000</v>
      </c>
      <c r="G28" s="48">
        <f>'POSEBNI DIO'!G20</f>
        <v>1000</v>
      </c>
      <c r="H28" s="48">
        <f>'POSEBNI DIO'!H20</f>
        <v>1000</v>
      </c>
    </row>
    <row r="29" spans="1:8" s="41" customFormat="1">
      <c r="A29" s="45" t="s">
        <v>101</v>
      </c>
      <c r="B29" s="47" t="s">
        <v>102</v>
      </c>
      <c r="C29" s="48">
        <v>0</v>
      </c>
      <c r="D29" s="48">
        <v>0</v>
      </c>
      <c r="E29" s="48">
        <v>0</v>
      </c>
      <c r="F29" s="48">
        <v>0</v>
      </c>
      <c r="G29" s="48">
        <v>0</v>
      </c>
      <c r="H29" s="48">
        <v>0</v>
      </c>
    </row>
    <row r="30" spans="1:8">
      <c r="B30" s="51"/>
    </row>
    <row r="31" spans="1:8" ht="28.5" customHeight="1">
      <c r="A31" s="8" t="s">
        <v>70</v>
      </c>
      <c r="B31" s="42" t="s">
        <v>20</v>
      </c>
      <c r="C31" s="112" t="s">
        <v>184</v>
      </c>
      <c r="D31" s="8" t="s">
        <v>3</v>
      </c>
      <c r="E31" s="8" t="s">
        <v>4</v>
      </c>
      <c r="F31" s="113" t="s">
        <v>185</v>
      </c>
      <c r="G31" s="8" t="s">
        <v>5</v>
      </c>
      <c r="H31" s="8" t="s">
        <v>6</v>
      </c>
    </row>
    <row r="32" spans="1:8" s="12" customFormat="1" ht="10.5">
      <c r="A32" s="17">
        <v>1</v>
      </c>
      <c r="B32" s="18">
        <v>2</v>
      </c>
      <c r="C32" s="18">
        <v>3</v>
      </c>
      <c r="D32" s="18">
        <v>4</v>
      </c>
      <c r="E32" s="18">
        <v>5</v>
      </c>
      <c r="F32" s="18"/>
      <c r="G32" s="19">
        <v>6</v>
      </c>
      <c r="H32" s="19">
        <v>7</v>
      </c>
    </row>
    <row r="33" spans="1:8">
      <c r="A33" s="35"/>
      <c r="B33" s="43" t="s">
        <v>58</v>
      </c>
      <c r="C33" s="44">
        <f>C34+C36+C39+C43+C47+C50</f>
        <v>1955868</v>
      </c>
      <c r="D33" s="44">
        <f t="shared" ref="D33:H33" si="13">D34+D36+D39+D43+D47+D50</f>
        <v>2137558</v>
      </c>
      <c r="E33" s="44">
        <f t="shared" si="13"/>
        <v>2933511</v>
      </c>
      <c r="F33" s="44">
        <f t="shared" ref="F33" si="14">F34+F36+F39+F43+F47+F50</f>
        <v>2945757</v>
      </c>
      <c r="G33" s="44">
        <f t="shared" si="13"/>
        <v>2846866</v>
      </c>
      <c r="H33" s="44">
        <f t="shared" si="13"/>
        <v>2875366</v>
      </c>
    </row>
    <row r="34" spans="1:8">
      <c r="A34" s="20">
        <v>1</v>
      </c>
      <c r="B34" s="43" t="s">
        <v>71</v>
      </c>
      <c r="C34" s="44">
        <f>C35</f>
        <v>320957.30000000005</v>
      </c>
      <c r="D34" s="44">
        <f t="shared" ref="D34:H34" si="15">D35</f>
        <v>396849</v>
      </c>
      <c r="E34" s="44">
        <f t="shared" si="15"/>
        <v>570680</v>
      </c>
      <c r="F34" s="44">
        <f t="shared" si="15"/>
        <v>564780</v>
      </c>
      <c r="G34" s="44">
        <f t="shared" si="15"/>
        <v>542230</v>
      </c>
      <c r="H34" s="44">
        <f t="shared" si="15"/>
        <v>585230</v>
      </c>
    </row>
    <row r="35" spans="1:8">
      <c r="A35" s="45" t="s">
        <v>72</v>
      </c>
      <c r="B35" s="38" t="s">
        <v>73</v>
      </c>
      <c r="C35" s="37">
        <f>'POSEBNI DIO'!C23+'POSEBNI DIO'!C51+'POSEBNI DIO'!C61+'POSEBNI DIO'!C70+'POSEBNI DIO'!C87+'POSEBNI DIO'!C116+'POSEBNI DIO'!C125+'POSEBNI DIO'!C134</f>
        <v>320957.30000000005</v>
      </c>
      <c r="D35" s="37">
        <f>'POSEBNI DIO'!D23+'POSEBNI DIO'!D51+'POSEBNI DIO'!D61+'POSEBNI DIO'!D70+'POSEBNI DIO'!D87+'POSEBNI DIO'!D116+'POSEBNI DIO'!D125+'POSEBNI DIO'!D134</f>
        <v>396849</v>
      </c>
      <c r="E35" s="37">
        <f>'POSEBNI DIO'!E23+'POSEBNI DIO'!E51+'POSEBNI DIO'!E61+'POSEBNI DIO'!E70+'POSEBNI DIO'!E87+'POSEBNI DIO'!E116+'POSEBNI DIO'!E125+'POSEBNI DIO'!E134</f>
        <v>570680</v>
      </c>
      <c r="F35" s="37">
        <f>'POSEBNI DIO'!F23+'POSEBNI DIO'!F51+'POSEBNI DIO'!F61+'POSEBNI DIO'!F70+'POSEBNI DIO'!F87+'POSEBNI DIO'!F116+'POSEBNI DIO'!F125+'POSEBNI DIO'!F134</f>
        <v>564780</v>
      </c>
      <c r="G35" s="37">
        <f>'POSEBNI DIO'!G23+'POSEBNI DIO'!G51+'POSEBNI DIO'!G61+'POSEBNI DIO'!G70+'POSEBNI DIO'!G87+'POSEBNI DIO'!G116+'POSEBNI DIO'!G125+'POSEBNI DIO'!G134</f>
        <v>542230</v>
      </c>
      <c r="H35" s="37">
        <f>'POSEBNI DIO'!H23+'POSEBNI DIO'!H51+'POSEBNI DIO'!H61+'POSEBNI DIO'!H70+'POSEBNI DIO'!H87+'POSEBNI DIO'!H116+'POSEBNI DIO'!H125+'POSEBNI DIO'!H134</f>
        <v>585230</v>
      </c>
    </row>
    <row r="36" spans="1:8" s="40" customFormat="1">
      <c r="A36" s="46">
        <v>3</v>
      </c>
      <c r="B36" s="33" t="s">
        <v>74</v>
      </c>
      <c r="C36" s="34">
        <f>SUM(C37:C38)</f>
        <v>11211.16</v>
      </c>
      <c r="D36" s="34">
        <f t="shared" ref="D36:H36" si="16">SUM(D37:D38)</f>
        <v>14269</v>
      </c>
      <c r="E36" s="34">
        <f t="shared" si="16"/>
        <v>13501</v>
      </c>
      <c r="F36" s="34">
        <f t="shared" ref="F36" si="17">SUM(F37:F38)</f>
        <v>14601</v>
      </c>
      <c r="G36" s="34">
        <f t="shared" si="16"/>
        <v>11501</v>
      </c>
      <c r="H36" s="34">
        <f t="shared" si="16"/>
        <v>12001</v>
      </c>
    </row>
    <row r="37" spans="1:8" s="41" customFormat="1">
      <c r="A37" s="45" t="s">
        <v>75</v>
      </c>
      <c r="B37" s="47" t="s">
        <v>76</v>
      </c>
      <c r="C37" s="48">
        <v>11211.16</v>
      </c>
      <c r="D37" s="48">
        <f>'POSEBNI DIO'!D26+'POSEBNI DIO'!D54+'POSEBNI DIO'!D92</f>
        <v>14269</v>
      </c>
      <c r="E37" s="48">
        <f>'POSEBNI DIO'!E26+'POSEBNI DIO'!E54+'POSEBNI DIO'!E92</f>
        <v>11501</v>
      </c>
      <c r="F37" s="48">
        <v>14601</v>
      </c>
      <c r="G37" s="48">
        <f>'POSEBNI DIO'!G26+'POSEBNI DIO'!G54+'POSEBNI DIO'!G92</f>
        <v>11501</v>
      </c>
      <c r="H37" s="48">
        <f>'POSEBNI DIO'!H26+'POSEBNI DIO'!H54+'POSEBNI DIO'!H92</f>
        <v>12001</v>
      </c>
    </row>
    <row r="38" spans="1:8" s="41" customFormat="1">
      <c r="A38" s="45" t="s">
        <v>77</v>
      </c>
      <c r="B38" s="47" t="s">
        <v>78</v>
      </c>
      <c r="C38" s="48">
        <f>'POSEBNI DIO'!C29</f>
        <v>0</v>
      </c>
      <c r="D38" s="48">
        <f>'POSEBNI DIO'!D29</f>
        <v>0</v>
      </c>
      <c r="E38" s="48">
        <f>'POSEBNI DIO'!E29</f>
        <v>2000</v>
      </c>
      <c r="F38" s="48">
        <f>'POSEBNI DIO'!F29</f>
        <v>0</v>
      </c>
      <c r="G38" s="48">
        <f>'POSEBNI DIO'!G29</f>
        <v>0</v>
      </c>
      <c r="H38" s="48">
        <f>'POSEBNI DIO'!H29</f>
        <v>0</v>
      </c>
    </row>
    <row r="39" spans="1:8">
      <c r="A39" s="20">
        <v>4</v>
      </c>
      <c r="B39" s="33" t="s">
        <v>79</v>
      </c>
      <c r="C39" s="34">
        <f>SUM(C40:C42)</f>
        <v>147787.62</v>
      </c>
      <c r="D39" s="34">
        <f t="shared" ref="D39:H39" si="18">SUM(D40:D42)</f>
        <v>187200</v>
      </c>
      <c r="E39" s="34">
        <f t="shared" si="18"/>
        <v>211000</v>
      </c>
      <c r="F39" s="34">
        <f t="shared" ref="F39" si="19">SUM(F40:F42)</f>
        <v>210000</v>
      </c>
      <c r="G39" s="34">
        <f t="shared" si="18"/>
        <v>225000</v>
      </c>
      <c r="H39" s="34">
        <f t="shared" si="18"/>
        <v>230000</v>
      </c>
    </row>
    <row r="40" spans="1:8" s="41" customFormat="1">
      <c r="A40" s="45" t="s">
        <v>80</v>
      </c>
      <c r="B40" s="47" t="s">
        <v>81</v>
      </c>
      <c r="C40" s="48">
        <f>'POSEBNI DIO'!C32</f>
        <v>90119.15</v>
      </c>
      <c r="D40" s="48">
        <f>'POSEBNI DIO'!D32</f>
        <v>95000</v>
      </c>
      <c r="E40" s="48">
        <f>'POSEBNI DIO'!E32</f>
        <v>115000</v>
      </c>
      <c r="F40" s="48">
        <f>'POSEBNI DIO'!F32</f>
        <v>115000</v>
      </c>
      <c r="G40" s="48">
        <f>'POSEBNI DIO'!G32</f>
        <v>125000</v>
      </c>
      <c r="H40" s="48">
        <f>'POSEBNI DIO'!H32</f>
        <v>130000</v>
      </c>
    </row>
    <row r="41" spans="1:8">
      <c r="A41" s="45" t="s">
        <v>82</v>
      </c>
      <c r="B41" s="38" t="s">
        <v>83</v>
      </c>
      <c r="C41" s="37">
        <f>'POSEBNI DIO'!C77+'POSEBNI DIO'!C96</f>
        <v>57668.47</v>
      </c>
      <c r="D41" s="37">
        <f>'POSEBNI DIO'!D77+'POSEBNI DIO'!D96</f>
        <v>92200</v>
      </c>
      <c r="E41" s="37">
        <f>'POSEBNI DIO'!E77+'POSEBNI DIO'!E96</f>
        <v>95000</v>
      </c>
      <c r="F41" s="37">
        <f>'POSEBNI DIO'!F77+'POSEBNI DIO'!F96</f>
        <v>94108</v>
      </c>
      <c r="G41" s="37">
        <f>'POSEBNI DIO'!G77+'POSEBNI DIO'!G96</f>
        <v>100000</v>
      </c>
      <c r="H41" s="37">
        <f>'POSEBNI DIO'!H77+'POSEBNI DIO'!H96</f>
        <v>100000</v>
      </c>
    </row>
    <row r="42" spans="1:8">
      <c r="A42" s="45" t="s">
        <v>84</v>
      </c>
      <c r="B42" s="38" t="s">
        <v>85</v>
      </c>
      <c r="C42" s="37">
        <f>'POSEBNI DIO'!C80</f>
        <v>0</v>
      </c>
      <c r="D42" s="37">
        <f>'POSEBNI DIO'!D80</f>
        <v>0</v>
      </c>
      <c r="E42" s="37">
        <f>'POSEBNI DIO'!E80</f>
        <v>1000</v>
      </c>
      <c r="F42" s="37">
        <f>'POSEBNI DIO'!F80</f>
        <v>892</v>
      </c>
      <c r="G42" s="37">
        <f>'POSEBNI DIO'!G80</f>
        <v>0</v>
      </c>
      <c r="H42" s="37">
        <f>'POSEBNI DIO'!H80</f>
        <v>0</v>
      </c>
    </row>
    <row r="43" spans="1:8">
      <c r="A43" s="20">
        <v>5</v>
      </c>
      <c r="B43" s="33" t="s">
        <v>86</v>
      </c>
      <c r="C43" s="34">
        <f>SUM(C44:C46)</f>
        <v>1461311.5599999998</v>
      </c>
      <c r="D43" s="34">
        <f t="shared" ref="D43:H43" si="20">SUM(D44:D46)</f>
        <v>1524041</v>
      </c>
      <c r="E43" s="34">
        <f t="shared" si="20"/>
        <v>2129830</v>
      </c>
      <c r="F43" s="34">
        <f t="shared" ref="F43" si="21">SUM(F44:F46)</f>
        <v>2147876</v>
      </c>
      <c r="G43" s="34">
        <f t="shared" si="20"/>
        <v>2059135</v>
      </c>
      <c r="H43" s="34">
        <f t="shared" si="20"/>
        <v>2039135</v>
      </c>
    </row>
    <row r="44" spans="1:8">
      <c r="A44" s="45" t="s">
        <v>87</v>
      </c>
      <c r="B44" s="38" t="s">
        <v>88</v>
      </c>
      <c r="C44" s="37">
        <f>'POSEBNI DIO'!C99+'POSEBNI DIO'!C112+'POSEBNI DIO'!C120+'POSEBNI DIO'!C129+'POSEBNI DIO'!C138</f>
        <v>66777.22</v>
      </c>
      <c r="D44" s="37">
        <f>'POSEBNI DIO'!D99+'POSEBNI DIO'!D112+'POSEBNI DIO'!D120+'POSEBNI DIO'!D129+'POSEBNI DIO'!D138</f>
        <v>69000</v>
      </c>
      <c r="E44" s="37">
        <f>'POSEBNI DIO'!E99+'POSEBNI DIO'!E112+'POSEBNI DIO'!E120+'POSEBNI DIO'!E129+'POSEBNI DIO'!E138</f>
        <v>79200</v>
      </c>
      <c r="F44" s="37">
        <f>'POSEBNI DIO'!F99+'POSEBNI DIO'!F112+'POSEBNI DIO'!F120+'POSEBNI DIO'!F129+'POSEBNI DIO'!F138+860</f>
        <v>90560</v>
      </c>
      <c r="G44" s="37">
        <f>'POSEBNI DIO'!G99+'POSEBNI DIO'!G112+'POSEBNI DIO'!G120+'POSEBNI DIO'!G129+'POSEBNI DIO'!G138</f>
        <v>75000</v>
      </c>
      <c r="H44" s="37">
        <f>'POSEBNI DIO'!H99+'POSEBNI DIO'!H112+'POSEBNI DIO'!H120+'POSEBNI DIO'!H129+'POSEBNI DIO'!H138</f>
        <v>40000</v>
      </c>
    </row>
    <row r="45" spans="1:8" s="13" customFormat="1">
      <c r="A45" s="22" t="s">
        <v>89</v>
      </c>
      <c r="B45" s="49" t="s">
        <v>90</v>
      </c>
      <c r="C45" s="50">
        <f>'POSEBNI DIO'!C36+'POSEBNI DIO'!C45+'POSEBNI DIO'!C57+'POSEBNI DIO'!C64+'POSEBNI DIO'!C83+'POSEBNI DIO'!C104</f>
        <v>1394534.3399999999</v>
      </c>
      <c r="D45" s="50">
        <f>'POSEBNI DIO'!D36+'POSEBNI DIO'!D45+'POSEBNI DIO'!D57+'POSEBNI DIO'!D64+'POSEBNI DIO'!D83+'POSEBNI DIO'!D104</f>
        <v>1455041</v>
      </c>
      <c r="E45" s="50">
        <v>2050630</v>
      </c>
      <c r="F45" s="50">
        <v>2057316</v>
      </c>
      <c r="G45" s="50">
        <f>'POSEBNI DIO'!G36+'POSEBNI DIO'!G45+'POSEBNI DIO'!G57+'POSEBNI DIO'!G64+'POSEBNI DIO'!G83+'POSEBNI DIO'!G104</f>
        <v>1984135</v>
      </c>
      <c r="H45" s="50">
        <f>'POSEBNI DIO'!H36+'POSEBNI DIO'!H45+'POSEBNI DIO'!H57+'POSEBNI DIO'!H64+'POSEBNI DIO'!H83+'POSEBNI DIO'!H104</f>
        <v>1999135</v>
      </c>
    </row>
    <row r="46" spans="1:8" s="13" customFormat="1">
      <c r="A46" s="22" t="s">
        <v>91</v>
      </c>
      <c r="B46" s="49" t="s">
        <v>92</v>
      </c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</row>
    <row r="47" spans="1:8">
      <c r="A47" s="20">
        <v>6</v>
      </c>
      <c r="B47" s="33" t="s">
        <v>93</v>
      </c>
      <c r="C47" s="34">
        <f>SUM(C48:C49)</f>
        <v>14600.36</v>
      </c>
      <c r="D47" s="34">
        <f t="shared" ref="D47:H47" si="22">SUM(D48:D49)</f>
        <v>14199</v>
      </c>
      <c r="E47" s="34">
        <f t="shared" si="22"/>
        <v>7500</v>
      </c>
      <c r="F47" s="34">
        <f t="shared" ref="F47" si="23">SUM(F48:F49)</f>
        <v>7500</v>
      </c>
      <c r="G47" s="34">
        <f t="shared" si="22"/>
        <v>8000</v>
      </c>
      <c r="H47" s="34">
        <f t="shared" si="22"/>
        <v>8000</v>
      </c>
    </row>
    <row r="48" spans="1:8" s="41" customFormat="1">
      <c r="A48" s="45" t="s">
        <v>94</v>
      </c>
      <c r="B48" s="47" t="s">
        <v>95</v>
      </c>
      <c r="C48" s="48">
        <f>'POSEBNI DIO'!C108</f>
        <v>14600.36</v>
      </c>
      <c r="D48" s="48">
        <f>'POSEBNI DIO'!D108</f>
        <v>14199</v>
      </c>
      <c r="E48" s="48">
        <f>'POSEBNI DIO'!E108</f>
        <v>7500</v>
      </c>
      <c r="F48" s="48">
        <f>'POSEBNI DIO'!F108</f>
        <v>7500</v>
      </c>
      <c r="G48" s="48">
        <f>'POSEBNI DIO'!G108</f>
        <v>8000</v>
      </c>
      <c r="H48" s="48">
        <f>'POSEBNI DIO'!H108</f>
        <v>8000</v>
      </c>
    </row>
    <row r="49" spans="1:8" s="41" customFormat="1">
      <c r="A49" s="45" t="s">
        <v>96</v>
      </c>
      <c r="B49" s="47" t="s">
        <v>97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</row>
    <row r="50" spans="1:8" s="40" customFormat="1">
      <c r="A50" s="46">
        <v>7</v>
      </c>
      <c r="B50" s="33" t="s">
        <v>98</v>
      </c>
      <c r="C50" s="34">
        <f>SUM(C51:C52)</f>
        <v>0</v>
      </c>
      <c r="D50" s="34">
        <f t="shared" ref="D50:H50" si="24">SUM(D51:D52)</f>
        <v>1000</v>
      </c>
      <c r="E50" s="34">
        <f t="shared" si="24"/>
        <v>1000</v>
      </c>
      <c r="F50" s="34">
        <f t="shared" ref="F50" si="25">SUM(F51:F52)</f>
        <v>1000</v>
      </c>
      <c r="G50" s="34">
        <f t="shared" si="24"/>
        <v>1000</v>
      </c>
      <c r="H50" s="34">
        <f t="shared" si="24"/>
        <v>1000</v>
      </c>
    </row>
    <row r="51" spans="1:8" s="41" customFormat="1">
      <c r="A51" s="45" t="s">
        <v>99</v>
      </c>
      <c r="B51" s="47" t="s">
        <v>100</v>
      </c>
      <c r="C51" s="48">
        <f>'POSEBNI DIO'!C41</f>
        <v>0</v>
      </c>
      <c r="D51" s="48">
        <f>'POSEBNI DIO'!D41</f>
        <v>1000</v>
      </c>
      <c r="E51" s="48">
        <f>'POSEBNI DIO'!E41</f>
        <v>1000</v>
      </c>
      <c r="F51" s="48">
        <f>'POSEBNI DIO'!F41</f>
        <v>1000</v>
      </c>
      <c r="G51" s="48">
        <f>'POSEBNI DIO'!G41</f>
        <v>1000</v>
      </c>
      <c r="H51" s="48">
        <f>'POSEBNI DIO'!H41</f>
        <v>1000</v>
      </c>
    </row>
    <row r="52" spans="1:8" s="41" customFormat="1">
      <c r="A52" s="45" t="s">
        <v>101</v>
      </c>
      <c r="B52" s="47" t="s">
        <v>102</v>
      </c>
      <c r="C52" s="48">
        <v>0</v>
      </c>
      <c r="D52" s="48">
        <v>0</v>
      </c>
      <c r="E52" s="48">
        <v>0</v>
      </c>
      <c r="F52" s="48">
        <v>0</v>
      </c>
      <c r="G52" s="48">
        <v>0</v>
      </c>
      <c r="H52" s="48">
        <v>0</v>
      </c>
    </row>
  </sheetData>
  <mergeCells count="3">
    <mergeCell ref="A2:H2"/>
    <mergeCell ref="A6:G6"/>
    <mergeCell ref="A4:H4"/>
  </mergeCells>
  <pageMargins left="0.70866141732283505" right="0.70866141732283505" top="0.74803149606299202" bottom="0.74803149606299202" header="0.31496062992126" footer="0.31496062992126"/>
  <pageSetup paperSize="9" scale="61" fitToHeight="0" orientation="portrait" r:id="rId1"/>
  <headerFooter>
    <oddFooter>&amp;C&amp;P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16"/>
  <sheetViews>
    <sheetView view="pageBreakPreview" zoomScaleNormal="100" zoomScaleSheetLayoutView="100" workbookViewId="0">
      <selection sqref="A1:XFD1"/>
    </sheetView>
  </sheetViews>
  <sheetFormatPr defaultColWidth="9.1796875" defaultRowHeight="14"/>
  <cols>
    <col min="1" max="1" width="9.1796875" style="1" customWidth="1"/>
    <col min="2" max="2" width="55.7265625" style="1" customWidth="1"/>
    <col min="3" max="3" width="14.7265625" style="1" customWidth="1"/>
    <col min="4" max="4" width="13.54296875" style="1" hidden="1" customWidth="1"/>
    <col min="5" max="7" width="12.1796875" style="1" customWidth="1"/>
    <col min="8" max="8" width="11.81640625" style="1" customWidth="1"/>
    <col min="9" max="16384" width="9.1796875" style="1"/>
  </cols>
  <sheetData>
    <row r="2" spans="1:8">
      <c r="A2" s="231" t="s">
        <v>115</v>
      </c>
      <c r="B2" s="226"/>
      <c r="C2" s="226"/>
      <c r="D2" s="226"/>
      <c r="E2" s="226"/>
      <c r="F2" s="226"/>
      <c r="G2" s="226"/>
      <c r="H2" s="226"/>
    </row>
    <row r="4" spans="1:8">
      <c r="A4" s="231" t="s">
        <v>136</v>
      </c>
      <c r="B4" s="231"/>
      <c r="C4" s="231"/>
      <c r="D4" s="231"/>
      <c r="E4" s="231"/>
      <c r="F4" s="231"/>
      <c r="G4" s="231"/>
      <c r="H4" s="231"/>
    </row>
    <row r="6" spans="1:8">
      <c r="A6" s="232" t="s">
        <v>104</v>
      </c>
      <c r="B6" s="233"/>
      <c r="C6" s="233"/>
      <c r="D6" s="233"/>
      <c r="E6" s="233"/>
      <c r="F6" s="233"/>
      <c r="G6" s="233"/>
    </row>
    <row r="7" spans="1:8">
      <c r="A7" s="14"/>
      <c r="B7" s="14"/>
      <c r="C7" s="14"/>
      <c r="D7" s="14"/>
      <c r="E7" s="15"/>
      <c r="F7" s="15"/>
      <c r="G7" s="15"/>
    </row>
    <row r="8" spans="1:8" ht="30.75" customHeight="1">
      <c r="A8" s="32" t="s">
        <v>36</v>
      </c>
      <c r="B8" s="16" t="s">
        <v>20</v>
      </c>
      <c r="C8" s="112" t="s">
        <v>184</v>
      </c>
      <c r="D8" s="8" t="s">
        <v>3</v>
      </c>
      <c r="E8" s="8" t="s">
        <v>4</v>
      </c>
      <c r="F8" s="113" t="s">
        <v>185</v>
      </c>
      <c r="G8" s="8" t="s">
        <v>5</v>
      </c>
      <c r="H8" s="8" t="s">
        <v>6</v>
      </c>
    </row>
    <row r="9" spans="1:8" s="12" customFormat="1" ht="10.5">
      <c r="A9" s="17">
        <v>1</v>
      </c>
      <c r="B9" s="18">
        <v>2</v>
      </c>
      <c r="C9" s="18">
        <v>3</v>
      </c>
      <c r="D9" s="18">
        <v>4</v>
      </c>
      <c r="E9" s="18">
        <v>5</v>
      </c>
      <c r="F9" s="18"/>
      <c r="G9" s="19">
        <v>6</v>
      </c>
      <c r="H9" s="19">
        <v>7</v>
      </c>
    </row>
    <row r="10" spans="1:8" ht="15.75" customHeight="1">
      <c r="A10" s="20"/>
      <c r="B10" s="33" t="s">
        <v>105</v>
      </c>
      <c r="C10" s="34">
        <f>C11</f>
        <v>1955868</v>
      </c>
      <c r="D10" s="34">
        <f t="shared" ref="D10:H10" si="0">D11</f>
        <v>2137558</v>
      </c>
      <c r="E10" s="34">
        <f t="shared" si="0"/>
        <v>2933511</v>
      </c>
      <c r="F10" s="34">
        <f t="shared" si="0"/>
        <v>2945757</v>
      </c>
      <c r="G10" s="34">
        <f t="shared" si="0"/>
        <v>2853166</v>
      </c>
      <c r="H10" s="34">
        <f t="shared" si="0"/>
        <v>2881666</v>
      </c>
    </row>
    <row r="11" spans="1:8" ht="15.75" customHeight="1">
      <c r="A11" s="81" t="s">
        <v>106</v>
      </c>
      <c r="B11" s="35" t="s">
        <v>107</v>
      </c>
      <c r="C11" s="34">
        <f>C12+C15</f>
        <v>1955868</v>
      </c>
      <c r="D11" s="34">
        <f t="shared" ref="D11:H11" si="1">D12+D15</f>
        <v>2137558</v>
      </c>
      <c r="E11" s="34">
        <f t="shared" si="1"/>
        <v>2933511</v>
      </c>
      <c r="F11" s="34">
        <f t="shared" si="1"/>
        <v>2945757</v>
      </c>
      <c r="G11" s="34">
        <f t="shared" si="1"/>
        <v>2853166</v>
      </c>
      <c r="H11" s="34">
        <f t="shared" si="1"/>
        <v>2881666</v>
      </c>
    </row>
    <row r="12" spans="1:8">
      <c r="A12" s="82" t="s">
        <v>108</v>
      </c>
      <c r="B12" s="36" t="s">
        <v>109</v>
      </c>
      <c r="C12" s="37">
        <f>C13</f>
        <v>1520250.34</v>
      </c>
      <c r="D12" s="37">
        <f t="shared" ref="D12:H12" si="2">D13</f>
        <v>1589355</v>
      </c>
      <c r="E12" s="37">
        <f t="shared" si="2"/>
        <v>2196731</v>
      </c>
      <c r="F12" s="37">
        <f t="shared" si="2"/>
        <v>2196446</v>
      </c>
      <c r="G12" s="37">
        <f t="shared" si="2"/>
        <v>2147736</v>
      </c>
      <c r="H12" s="37">
        <f t="shared" si="2"/>
        <v>2168236</v>
      </c>
    </row>
    <row r="13" spans="1:8">
      <c r="A13" s="83" t="s">
        <v>110</v>
      </c>
      <c r="B13" s="36" t="s">
        <v>111</v>
      </c>
      <c r="C13" s="37">
        <f>'POSEBNI DIO'!C22+'POSEBNI DIO'!C44+'POSEBNI DIO'!C50+'POSEBNI DIO'!C60</f>
        <v>1520250.34</v>
      </c>
      <c r="D13" s="37">
        <f>'POSEBNI DIO'!D22+'POSEBNI DIO'!D44+'POSEBNI DIO'!D50+'POSEBNI DIO'!D60</f>
        <v>1589355</v>
      </c>
      <c r="E13" s="37">
        <f>'POSEBNI DIO'!E22+'POSEBNI DIO'!E44+'POSEBNI DIO'!E50+'POSEBNI DIO'!E60</f>
        <v>2196731</v>
      </c>
      <c r="F13" s="37">
        <f>'POSEBNI DIO'!F22+'POSEBNI DIO'!F44+'POSEBNI DIO'!F50+'POSEBNI DIO'!F60</f>
        <v>2196446</v>
      </c>
      <c r="G13" s="37">
        <f>'POSEBNI DIO'!G22+'POSEBNI DIO'!G44+'POSEBNI DIO'!G50+'POSEBNI DIO'!G60</f>
        <v>2147736</v>
      </c>
      <c r="H13" s="37">
        <f>'POSEBNI DIO'!H22+'POSEBNI DIO'!H44+'POSEBNI DIO'!H50+'POSEBNI DIO'!H60</f>
        <v>2168236</v>
      </c>
    </row>
    <row r="14" spans="1:8">
      <c r="A14" s="84" t="s">
        <v>112</v>
      </c>
      <c r="B14" s="38" t="s">
        <v>112</v>
      </c>
      <c r="C14" s="37"/>
      <c r="D14" s="37"/>
      <c r="E14" s="37"/>
      <c r="F14" s="37"/>
      <c r="G14" s="37"/>
      <c r="H14" s="37"/>
    </row>
    <row r="15" spans="1:8">
      <c r="A15" s="85" t="s">
        <v>113</v>
      </c>
      <c r="B15" s="39" t="s">
        <v>114</v>
      </c>
      <c r="C15" s="37">
        <f>'POSEBNI DIO'!C133+'POSEBNI DIO'!C124+'POSEBNI DIO'!C115+'POSEBNI DIO'!C111+'POSEBNI DIO'!C86+'POSEBNI DIO'!C69</f>
        <v>435617.66000000003</v>
      </c>
      <c r="D15" s="37">
        <f>'POSEBNI DIO'!D133+'POSEBNI DIO'!D124+'POSEBNI DIO'!D115+'POSEBNI DIO'!D111+'POSEBNI DIO'!D86+'POSEBNI DIO'!D69</f>
        <v>548203</v>
      </c>
      <c r="E15" s="37">
        <f>'POSEBNI DIO'!E133+'POSEBNI DIO'!E124+'POSEBNI DIO'!E115+'POSEBNI DIO'!E111+'POSEBNI DIO'!E86+'POSEBNI DIO'!E69</f>
        <v>736780</v>
      </c>
      <c r="F15" s="37">
        <f>'POSEBNI DIO'!F133+'POSEBNI DIO'!F124+'POSEBNI DIO'!F115+'POSEBNI DIO'!F111+'POSEBNI DIO'!F86+'POSEBNI DIO'!F69</f>
        <v>749311</v>
      </c>
      <c r="G15" s="37">
        <f>'POSEBNI DIO'!G86+'POSEBNI DIO'!G133+'POSEBNI DIO'!G124+'POSEBNI DIO'!G115+'POSEBNI DIO'!G111+'POSEBNI DIO'!G69</f>
        <v>705430</v>
      </c>
      <c r="H15" s="37">
        <f>'POSEBNI DIO'!H86+'POSEBNI DIO'!H133+'POSEBNI DIO'!H124+'POSEBNI DIO'!H115+'POSEBNI DIO'!H111+'POSEBNI DIO'!H69</f>
        <v>713430</v>
      </c>
    </row>
    <row r="16" spans="1:8">
      <c r="A16" s="84" t="s">
        <v>112</v>
      </c>
      <c r="B16" s="38" t="s">
        <v>112</v>
      </c>
      <c r="C16" s="37"/>
      <c r="D16" s="37"/>
      <c r="E16" s="37"/>
      <c r="F16" s="37"/>
      <c r="G16" s="37"/>
      <c r="H16" s="37"/>
    </row>
  </sheetData>
  <mergeCells count="3">
    <mergeCell ref="A2:H2"/>
    <mergeCell ref="A6:G6"/>
    <mergeCell ref="A4:H4"/>
  </mergeCells>
  <pageMargins left="0.70866141732283505" right="0.70866141732283505" top="0.74803149606299202" bottom="0.74803149606299202" header="0.31496062992126" footer="0.31496062992126"/>
  <pageSetup paperSize="9" scale="68" fitToHeight="0" orientation="portrait" r:id="rId1"/>
  <headerFooter>
    <oddFooter>&amp;C&amp;P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H30"/>
  <sheetViews>
    <sheetView view="pageBreakPreview" zoomScaleNormal="100" zoomScaleSheetLayoutView="100" workbookViewId="0">
      <selection sqref="A1:XFD1"/>
    </sheetView>
  </sheetViews>
  <sheetFormatPr defaultColWidth="9.1796875" defaultRowHeight="14"/>
  <cols>
    <col min="1" max="1" width="9.1796875" style="1" customWidth="1"/>
    <col min="2" max="2" width="44.81640625" style="1" customWidth="1"/>
    <col min="3" max="3" width="14.1796875" style="1" customWidth="1"/>
    <col min="4" max="4" width="13.7265625" style="1" hidden="1" customWidth="1"/>
    <col min="5" max="6" width="14.1796875" style="1" customWidth="1"/>
    <col min="7" max="8" width="13.81640625" style="1" customWidth="1"/>
    <col min="9" max="16384" width="9.1796875" style="1"/>
  </cols>
  <sheetData>
    <row r="2" spans="1:8">
      <c r="A2" s="231" t="s">
        <v>128</v>
      </c>
      <c r="B2" s="231"/>
      <c r="C2" s="231"/>
      <c r="D2" s="231"/>
      <c r="E2" s="231"/>
      <c r="F2" s="231"/>
      <c r="G2" s="231"/>
      <c r="H2" s="231"/>
    </row>
    <row r="3" spans="1:8">
      <c r="A3" s="14"/>
      <c r="B3" s="14"/>
      <c r="C3" s="14"/>
      <c r="D3" s="14"/>
      <c r="E3" s="14"/>
      <c r="F3" s="14"/>
      <c r="G3" s="15"/>
      <c r="H3" s="15"/>
    </row>
    <row r="4" spans="1:8">
      <c r="A4" s="201" t="s">
        <v>232</v>
      </c>
      <c r="B4" s="232"/>
      <c r="C4" s="232"/>
      <c r="D4" s="232"/>
      <c r="E4" s="232"/>
      <c r="F4" s="232"/>
      <c r="G4" s="232"/>
      <c r="H4" s="232"/>
    </row>
    <row r="5" spans="1:8">
      <c r="A5" s="14"/>
      <c r="B5" s="14"/>
      <c r="C5" s="14"/>
      <c r="D5" s="14"/>
      <c r="E5" s="14"/>
      <c r="F5" s="14"/>
      <c r="G5" s="15"/>
      <c r="H5" s="15"/>
    </row>
    <row r="6" spans="1:8">
      <c r="A6" s="232" t="s">
        <v>116</v>
      </c>
      <c r="B6" s="232"/>
      <c r="C6" s="232"/>
      <c r="D6" s="232"/>
      <c r="E6" s="232"/>
      <c r="F6" s="232"/>
      <c r="G6" s="232"/>
      <c r="H6" s="232"/>
    </row>
    <row r="7" spans="1:8">
      <c r="A7" s="14"/>
      <c r="B7" s="14"/>
      <c r="C7" s="14"/>
      <c r="D7" s="14"/>
      <c r="E7" s="14"/>
      <c r="F7" s="14"/>
      <c r="G7" s="14"/>
      <c r="H7" s="14"/>
    </row>
    <row r="8" spans="1:8">
      <c r="A8" s="232" t="s">
        <v>117</v>
      </c>
      <c r="B8" s="232"/>
      <c r="C8" s="232"/>
      <c r="D8" s="232"/>
      <c r="E8" s="232"/>
      <c r="F8" s="232"/>
      <c r="G8" s="232"/>
      <c r="H8" s="232"/>
    </row>
    <row r="9" spans="1:8">
      <c r="A9" s="14"/>
      <c r="B9" s="14"/>
      <c r="C9" s="14"/>
      <c r="D9" s="14"/>
      <c r="E9" s="14"/>
      <c r="F9" s="14"/>
      <c r="G9" s="15"/>
      <c r="H9" s="15"/>
    </row>
    <row r="10" spans="1:8" ht="28">
      <c r="A10" s="8" t="s">
        <v>36</v>
      </c>
      <c r="B10" s="16" t="s">
        <v>20</v>
      </c>
      <c r="C10" s="112" t="s">
        <v>184</v>
      </c>
      <c r="D10" s="8" t="s">
        <v>3</v>
      </c>
      <c r="E10" s="8" t="s">
        <v>4</v>
      </c>
      <c r="F10" s="111" t="s">
        <v>185</v>
      </c>
      <c r="G10" s="8" t="s">
        <v>5</v>
      </c>
      <c r="H10" s="8" t="s">
        <v>6</v>
      </c>
    </row>
    <row r="11" spans="1:8" s="12" customFormat="1" ht="10.5">
      <c r="A11" s="17">
        <v>1</v>
      </c>
      <c r="B11" s="18">
        <v>2</v>
      </c>
      <c r="C11" s="18">
        <v>3</v>
      </c>
      <c r="D11" s="18">
        <v>4</v>
      </c>
      <c r="E11" s="18">
        <v>4</v>
      </c>
      <c r="F11" s="18">
        <v>5</v>
      </c>
      <c r="G11" s="19">
        <v>6</v>
      </c>
      <c r="H11" s="19">
        <v>7</v>
      </c>
    </row>
    <row r="12" spans="1:8">
      <c r="A12" s="20">
        <v>8</v>
      </c>
      <c r="B12" s="20" t="s">
        <v>15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</row>
    <row r="13" spans="1:8">
      <c r="A13" s="22">
        <v>84</v>
      </c>
      <c r="B13" s="23" t="s">
        <v>118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</row>
    <row r="14" spans="1:8">
      <c r="A14" s="24">
        <v>5</v>
      </c>
      <c r="B14" s="25" t="s">
        <v>16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</row>
    <row r="15" spans="1:8">
      <c r="A15" s="22">
        <v>54</v>
      </c>
      <c r="B15" s="26" t="s">
        <v>119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</row>
    <row r="17" spans="1:8">
      <c r="B17" s="232" t="s">
        <v>120</v>
      </c>
      <c r="C17" s="232"/>
      <c r="D17" s="232"/>
      <c r="E17" s="232"/>
      <c r="F17" s="232"/>
      <c r="G17" s="232"/>
      <c r="H17" s="232"/>
    </row>
    <row r="18" spans="1:8">
      <c r="B18" s="14"/>
      <c r="C18" s="14"/>
      <c r="D18" s="14"/>
      <c r="E18" s="14"/>
      <c r="F18" s="14"/>
      <c r="G18" s="15"/>
      <c r="H18" s="15"/>
    </row>
    <row r="19" spans="1:8" ht="28.5" customHeight="1">
      <c r="A19" s="8" t="s">
        <v>36</v>
      </c>
      <c r="B19" s="16" t="s">
        <v>20</v>
      </c>
      <c r="C19" s="16" t="s">
        <v>37</v>
      </c>
      <c r="D19" s="107" t="s">
        <v>3</v>
      </c>
      <c r="E19" s="8" t="s">
        <v>4</v>
      </c>
      <c r="F19" s="111" t="s">
        <v>185</v>
      </c>
      <c r="G19" s="8" t="s">
        <v>5</v>
      </c>
      <c r="H19" s="8" t="s">
        <v>6</v>
      </c>
    </row>
    <row r="20" spans="1:8" s="12" customFormat="1" ht="10.5">
      <c r="A20" s="17">
        <v>1</v>
      </c>
      <c r="B20" s="18">
        <v>2</v>
      </c>
      <c r="C20" s="18">
        <v>3</v>
      </c>
      <c r="D20" s="18">
        <v>4</v>
      </c>
      <c r="E20" s="18">
        <v>4</v>
      </c>
      <c r="F20" s="18">
        <v>5</v>
      </c>
      <c r="G20" s="19">
        <v>6</v>
      </c>
      <c r="H20" s="19">
        <v>7</v>
      </c>
    </row>
    <row r="21" spans="1:8">
      <c r="A21" s="27"/>
      <c r="B21" s="20" t="s">
        <v>121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</row>
    <row r="22" spans="1:8">
      <c r="A22" s="20">
        <v>8</v>
      </c>
      <c r="B22" s="20" t="s">
        <v>122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</row>
    <row r="23" spans="1:8" s="13" customFormat="1">
      <c r="A23" s="86" t="s">
        <v>123</v>
      </c>
      <c r="B23" s="87" t="s">
        <v>124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</row>
    <row r="24" spans="1:8">
      <c r="A24" s="20"/>
      <c r="B24" s="29"/>
      <c r="C24" s="21"/>
      <c r="D24" s="21"/>
      <c r="E24" s="21"/>
      <c r="F24" s="21"/>
      <c r="G24" s="21"/>
      <c r="H24" s="21"/>
    </row>
    <row r="25" spans="1:8">
      <c r="A25" s="20"/>
      <c r="B25" s="20" t="s">
        <v>125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</row>
    <row r="26" spans="1:8">
      <c r="A26" s="24">
        <v>1</v>
      </c>
      <c r="B26" s="25" t="s">
        <v>73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</row>
    <row r="27" spans="1:8">
      <c r="A27" s="88" t="s">
        <v>72</v>
      </c>
      <c r="B27" s="89" t="s">
        <v>73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</row>
    <row r="28" spans="1:8">
      <c r="A28" s="24">
        <v>3</v>
      </c>
      <c r="B28" s="25" t="s">
        <v>126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</row>
    <row r="29" spans="1:8">
      <c r="A29" s="30" t="s">
        <v>75</v>
      </c>
      <c r="B29" s="89" t="s">
        <v>127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>
      <c r="A30" s="31" t="s">
        <v>112</v>
      </c>
      <c r="B30" s="90" t="s">
        <v>112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</row>
  </sheetData>
  <mergeCells count="5">
    <mergeCell ref="A2:H2"/>
    <mergeCell ref="A6:H6"/>
    <mergeCell ref="A8:H8"/>
    <mergeCell ref="B17:H17"/>
    <mergeCell ref="A4:H4"/>
  </mergeCells>
  <pageMargins left="0.70866141732283505" right="0.70866141732283505" top="0.74803149606299202" bottom="0.74803149606299202" header="0.31496062992126" footer="0.31496062992126"/>
  <pageSetup paperSize="9" scale="70" fitToHeight="0" orientation="portrait" r:id="rId1"/>
  <headerFooter>
    <oddFooter>&amp;C&amp;P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H25"/>
  <sheetViews>
    <sheetView view="pageBreakPreview" zoomScaleNormal="100" zoomScaleSheetLayoutView="100" workbookViewId="0">
      <selection sqref="A1:XFD1"/>
    </sheetView>
  </sheetViews>
  <sheetFormatPr defaultColWidth="9" defaultRowHeight="12.5"/>
  <cols>
    <col min="1" max="1" width="54.26953125" style="5" customWidth="1"/>
    <col min="2" max="2" width="13.26953125" style="5" customWidth="1"/>
    <col min="3" max="3" width="13.453125" style="5" hidden="1" customWidth="1"/>
    <col min="4" max="5" width="12" style="5" customWidth="1"/>
    <col min="6" max="6" width="12.1796875" style="5" customWidth="1"/>
    <col min="7" max="7" width="11.26953125" style="5" customWidth="1"/>
    <col min="8" max="257" width="9.1796875" style="5"/>
    <col min="258" max="258" width="51.81640625" style="5" customWidth="1"/>
    <col min="259" max="259" width="11.26953125" style="5" customWidth="1"/>
    <col min="260" max="261" width="8.81640625" style="5" customWidth="1"/>
    <col min="262" max="263" width="9.26953125" style="5" customWidth="1"/>
    <col min="264" max="513" width="9.1796875" style="5"/>
    <col min="514" max="514" width="51.81640625" style="5" customWidth="1"/>
    <col min="515" max="515" width="11.26953125" style="5" customWidth="1"/>
    <col min="516" max="517" width="8.81640625" style="5" customWidth="1"/>
    <col min="518" max="519" width="9.26953125" style="5" customWidth="1"/>
    <col min="520" max="769" width="9.1796875" style="5"/>
    <col min="770" max="770" width="51.81640625" style="5" customWidth="1"/>
    <col min="771" max="771" width="11.26953125" style="5" customWidth="1"/>
    <col min="772" max="773" width="8.81640625" style="5" customWidth="1"/>
    <col min="774" max="775" width="9.26953125" style="5" customWidth="1"/>
    <col min="776" max="1025" width="9.1796875" style="5"/>
    <col min="1026" max="1026" width="51.81640625" style="5" customWidth="1"/>
    <col min="1027" max="1027" width="11.26953125" style="5" customWidth="1"/>
    <col min="1028" max="1029" width="8.81640625" style="5" customWidth="1"/>
    <col min="1030" max="1031" width="9.26953125" style="5" customWidth="1"/>
    <col min="1032" max="1281" width="9.1796875" style="5"/>
    <col min="1282" max="1282" width="51.81640625" style="5" customWidth="1"/>
    <col min="1283" max="1283" width="11.26953125" style="5" customWidth="1"/>
    <col min="1284" max="1285" width="8.81640625" style="5" customWidth="1"/>
    <col min="1286" max="1287" width="9.26953125" style="5" customWidth="1"/>
    <col min="1288" max="1537" width="9.1796875" style="5"/>
    <col min="1538" max="1538" width="51.81640625" style="5" customWidth="1"/>
    <col min="1539" max="1539" width="11.26953125" style="5" customWidth="1"/>
    <col min="1540" max="1541" width="8.81640625" style="5" customWidth="1"/>
    <col min="1542" max="1543" width="9.26953125" style="5" customWidth="1"/>
    <col min="1544" max="1793" width="9.1796875" style="5"/>
    <col min="1794" max="1794" width="51.81640625" style="5" customWidth="1"/>
    <col min="1795" max="1795" width="11.26953125" style="5" customWidth="1"/>
    <col min="1796" max="1797" width="8.81640625" style="5" customWidth="1"/>
    <col min="1798" max="1799" width="9.26953125" style="5" customWidth="1"/>
    <col min="1800" max="2049" width="9.1796875" style="5"/>
    <col min="2050" max="2050" width="51.81640625" style="5" customWidth="1"/>
    <col min="2051" max="2051" width="11.26953125" style="5" customWidth="1"/>
    <col min="2052" max="2053" width="8.81640625" style="5" customWidth="1"/>
    <col min="2054" max="2055" width="9.26953125" style="5" customWidth="1"/>
    <col min="2056" max="2305" width="9.1796875" style="5"/>
    <col min="2306" max="2306" width="51.81640625" style="5" customWidth="1"/>
    <col min="2307" max="2307" width="11.26953125" style="5" customWidth="1"/>
    <col min="2308" max="2309" width="8.81640625" style="5" customWidth="1"/>
    <col min="2310" max="2311" width="9.26953125" style="5" customWidth="1"/>
    <col min="2312" max="2561" width="9.1796875" style="5"/>
    <col min="2562" max="2562" width="51.81640625" style="5" customWidth="1"/>
    <col min="2563" max="2563" width="11.26953125" style="5" customWidth="1"/>
    <col min="2564" max="2565" width="8.81640625" style="5" customWidth="1"/>
    <col min="2566" max="2567" width="9.26953125" style="5" customWidth="1"/>
    <col min="2568" max="2817" width="9.1796875" style="5"/>
    <col min="2818" max="2818" width="51.81640625" style="5" customWidth="1"/>
    <col min="2819" max="2819" width="11.26953125" style="5" customWidth="1"/>
    <col min="2820" max="2821" width="8.81640625" style="5" customWidth="1"/>
    <col min="2822" max="2823" width="9.26953125" style="5" customWidth="1"/>
    <col min="2824" max="3073" width="9.1796875" style="5"/>
    <col min="3074" max="3074" width="51.81640625" style="5" customWidth="1"/>
    <col min="3075" max="3075" width="11.26953125" style="5" customWidth="1"/>
    <col min="3076" max="3077" width="8.81640625" style="5" customWidth="1"/>
    <col min="3078" max="3079" width="9.26953125" style="5" customWidth="1"/>
    <col min="3080" max="3329" width="9.1796875" style="5"/>
    <col min="3330" max="3330" width="51.81640625" style="5" customWidth="1"/>
    <col min="3331" max="3331" width="11.26953125" style="5" customWidth="1"/>
    <col min="3332" max="3333" width="8.81640625" style="5" customWidth="1"/>
    <col min="3334" max="3335" width="9.26953125" style="5" customWidth="1"/>
    <col min="3336" max="3585" width="9.1796875" style="5"/>
    <col min="3586" max="3586" width="51.81640625" style="5" customWidth="1"/>
    <col min="3587" max="3587" width="11.26953125" style="5" customWidth="1"/>
    <col min="3588" max="3589" width="8.81640625" style="5" customWidth="1"/>
    <col min="3590" max="3591" width="9.26953125" style="5" customWidth="1"/>
    <col min="3592" max="3841" width="9.1796875" style="5"/>
    <col min="3842" max="3842" width="51.81640625" style="5" customWidth="1"/>
    <col min="3843" max="3843" width="11.26953125" style="5" customWidth="1"/>
    <col min="3844" max="3845" width="8.81640625" style="5" customWidth="1"/>
    <col min="3846" max="3847" width="9.26953125" style="5" customWidth="1"/>
    <col min="3848" max="4097" width="9.1796875" style="5"/>
    <col min="4098" max="4098" width="51.81640625" style="5" customWidth="1"/>
    <col min="4099" max="4099" width="11.26953125" style="5" customWidth="1"/>
    <col min="4100" max="4101" width="8.81640625" style="5" customWidth="1"/>
    <col min="4102" max="4103" width="9.26953125" style="5" customWidth="1"/>
    <col min="4104" max="4353" width="9.1796875" style="5"/>
    <col min="4354" max="4354" width="51.81640625" style="5" customWidth="1"/>
    <col min="4355" max="4355" width="11.26953125" style="5" customWidth="1"/>
    <col min="4356" max="4357" width="8.81640625" style="5" customWidth="1"/>
    <col min="4358" max="4359" width="9.26953125" style="5" customWidth="1"/>
    <col min="4360" max="4609" width="9.1796875" style="5"/>
    <col min="4610" max="4610" width="51.81640625" style="5" customWidth="1"/>
    <col min="4611" max="4611" width="11.26953125" style="5" customWidth="1"/>
    <col min="4612" max="4613" width="8.81640625" style="5" customWidth="1"/>
    <col min="4614" max="4615" width="9.26953125" style="5" customWidth="1"/>
    <col min="4616" max="4865" width="9.1796875" style="5"/>
    <col min="4866" max="4866" width="51.81640625" style="5" customWidth="1"/>
    <col min="4867" max="4867" width="11.26953125" style="5" customWidth="1"/>
    <col min="4868" max="4869" width="8.81640625" style="5" customWidth="1"/>
    <col min="4870" max="4871" width="9.26953125" style="5" customWidth="1"/>
    <col min="4872" max="5121" width="9.1796875" style="5"/>
    <col min="5122" max="5122" width="51.81640625" style="5" customWidth="1"/>
    <col min="5123" max="5123" width="11.26953125" style="5" customWidth="1"/>
    <col min="5124" max="5125" width="8.81640625" style="5" customWidth="1"/>
    <col min="5126" max="5127" width="9.26953125" style="5" customWidth="1"/>
    <col min="5128" max="5377" width="9.1796875" style="5"/>
    <col min="5378" max="5378" width="51.81640625" style="5" customWidth="1"/>
    <col min="5379" max="5379" width="11.26953125" style="5" customWidth="1"/>
    <col min="5380" max="5381" width="8.81640625" style="5" customWidth="1"/>
    <col min="5382" max="5383" width="9.26953125" style="5" customWidth="1"/>
    <col min="5384" max="5633" width="9.1796875" style="5"/>
    <col min="5634" max="5634" width="51.81640625" style="5" customWidth="1"/>
    <col min="5635" max="5635" width="11.26953125" style="5" customWidth="1"/>
    <col min="5636" max="5637" width="8.81640625" style="5" customWidth="1"/>
    <col min="5638" max="5639" width="9.26953125" style="5" customWidth="1"/>
    <col min="5640" max="5889" width="9.1796875" style="5"/>
    <col min="5890" max="5890" width="51.81640625" style="5" customWidth="1"/>
    <col min="5891" max="5891" width="11.26953125" style="5" customWidth="1"/>
    <col min="5892" max="5893" width="8.81640625" style="5" customWidth="1"/>
    <col min="5894" max="5895" width="9.26953125" style="5" customWidth="1"/>
    <col min="5896" max="6145" width="9.1796875" style="5"/>
    <col min="6146" max="6146" width="51.81640625" style="5" customWidth="1"/>
    <col min="6147" max="6147" width="11.26953125" style="5" customWidth="1"/>
    <col min="6148" max="6149" width="8.81640625" style="5" customWidth="1"/>
    <col min="6150" max="6151" width="9.26953125" style="5" customWidth="1"/>
    <col min="6152" max="6401" width="9.1796875" style="5"/>
    <col min="6402" max="6402" width="51.81640625" style="5" customWidth="1"/>
    <col min="6403" max="6403" width="11.26953125" style="5" customWidth="1"/>
    <col min="6404" max="6405" width="8.81640625" style="5" customWidth="1"/>
    <col min="6406" max="6407" width="9.26953125" style="5" customWidth="1"/>
    <col min="6408" max="6657" width="9.1796875" style="5"/>
    <col min="6658" max="6658" width="51.81640625" style="5" customWidth="1"/>
    <col min="6659" max="6659" width="11.26953125" style="5" customWidth="1"/>
    <col min="6660" max="6661" width="8.81640625" style="5" customWidth="1"/>
    <col min="6662" max="6663" width="9.26953125" style="5" customWidth="1"/>
    <col min="6664" max="6913" width="9.1796875" style="5"/>
    <col min="6914" max="6914" width="51.81640625" style="5" customWidth="1"/>
    <col min="6915" max="6915" width="11.26953125" style="5" customWidth="1"/>
    <col min="6916" max="6917" width="8.81640625" style="5" customWidth="1"/>
    <col min="6918" max="6919" width="9.26953125" style="5" customWidth="1"/>
    <col min="6920" max="7169" width="9.1796875" style="5"/>
    <col min="7170" max="7170" width="51.81640625" style="5" customWidth="1"/>
    <col min="7171" max="7171" width="11.26953125" style="5" customWidth="1"/>
    <col min="7172" max="7173" width="8.81640625" style="5" customWidth="1"/>
    <col min="7174" max="7175" width="9.26953125" style="5" customWidth="1"/>
    <col min="7176" max="7425" width="9.1796875" style="5"/>
    <col min="7426" max="7426" width="51.81640625" style="5" customWidth="1"/>
    <col min="7427" max="7427" width="11.26953125" style="5" customWidth="1"/>
    <col min="7428" max="7429" width="8.81640625" style="5" customWidth="1"/>
    <col min="7430" max="7431" width="9.26953125" style="5" customWidth="1"/>
    <col min="7432" max="7681" width="9.1796875" style="5"/>
    <col min="7682" max="7682" width="51.81640625" style="5" customWidth="1"/>
    <col min="7683" max="7683" width="11.26953125" style="5" customWidth="1"/>
    <col min="7684" max="7685" width="8.81640625" style="5" customWidth="1"/>
    <col min="7686" max="7687" width="9.26953125" style="5" customWidth="1"/>
    <col min="7688" max="7937" width="9.1796875" style="5"/>
    <col min="7938" max="7938" width="51.81640625" style="5" customWidth="1"/>
    <col min="7939" max="7939" width="11.26953125" style="5" customWidth="1"/>
    <col min="7940" max="7941" width="8.81640625" style="5" customWidth="1"/>
    <col min="7942" max="7943" width="9.26953125" style="5" customWidth="1"/>
    <col min="7944" max="8193" width="9.1796875" style="5"/>
    <col min="8194" max="8194" width="51.81640625" style="5" customWidth="1"/>
    <col min="8195" max="8195" width="11.26953125" style="5" customWidth="1"/>
    <col min="8196" max="8197" width="8.81640625" style="5" customWidth="1"/>
    <col min="8198" max="8199" width="9.26953125" style="5" customWidth="1"/>
    <col min="8200" max="8449" width="9.1796875" style="5"/>
    <col min="8450" max="8450" width="51.81640625" style="5" customWidth="1"/>
    <col min="8451" max="8451" width="11.26953125" style="5" customWidth="1"/>
    <col min="8452" max="8453" width="8.81640625" style="5" customWidth="1"/>
    <col min="8454" max="8455" width="9.26953125" style="5" customWidth="1"/>
    <col min="8456" max="8705" width="9.1796875" style="5"/>
    <col min="8706" max="8706" width="51.81640625" style="5" customWidth="1"/>
    <col min="8707" max="8707" width="11.26953125" style="5" customWidth="1"/>
    <col min="8708" max="8709" width="8.81640625" style="5" customWidth="1"/>
    <col min="8710" max="8711" width="9.26953125" style="5" customWidth="1"/>
    <col min="8712" max="8961" width="9.1796875" style="5"/>
    <col min="8962" max="8962" width="51.81640625" style="5" customWidth="1"/>
    <col min="8963" max="8963" width="11.26953125" style="5" customWidth="1"/>
    <col min="8964" max="8965" width="8.81640625" style="5" customWidth="1"/>
    <col min="8966" max="8967" width="9.26953125" style="5" customWidth="1"/>
    <col min="8968" max="9217" width="9.1796875" style="5"/>
    <col min="9218" max="9218" width="51.81640625" style="5" customWidth="1"/>
    <col min="9219" max="9219" width="11.26953125" style="5" customWidth="1"/>
    <col min="9220" max="9221" width="8.81640625" style="5" customWidth="1"/>
    <col min="9222" max="9223" width="9.26953125" style="5" customWidth="1"/>
    <col min="9224" max="9473" width="9.1796875" style="5"/>
    <col min="9474" max="9474" width="51.81640625" style="5" customWidth="1"/>
    <col min="9475" max="9475" width="11.26953125" style="5" customWidth="1"/>
    <col min="9476" max="9477" width="8.81640625" style="5" customWidth="1"/>
    <col min="9478" max="9479" width="9.26953125" style="5" customWidth="1"/>
    <col min="9480" max="9729" width="9.1796875" style="5"/>
    <col min="9730" max="9730" width="51.81640625" style="5" customWidth="1"/>
    <col min="9731" max="9731" width="11.26953125" style="5" customWidth="1"/>
    <col min="9732" max="9733" width="8.81640625" style="5" customWidth="1"/>
    <col min="9734" max="9735" width="9.26953125" style="5" customWidth="1"/>
    <col min="9736" max="9985" width="9.1796875" style="5"/>
    <col min="9986" max="9986" width="51.81640625" style="5" customWidth="1"/>
    <col min="9987" max="9987" width="11.26953125" style="5" customWidth="1"/>
    <col min="9988" max="9989" width="8.81640625" style="5" customWidth="1"/>
    <col min="9990" max="9991" width="9.26953125" style="5" customWidth="1"/>
    <col min="9992" max="10241" width="9.1796875" style="5"/>
    <col min="10242" max="10242" width="51.81640625" style="5" customWidth="1"/>
    <col min="10243" max="10243" width="11.26953125" style="5" customWidth="1"/>
    <col min="10244" max="10245" width="8.81640625" style="5" customWidth="1"/>
    <col min="10246" max="10247" width="9.26953125" style="5" customWidth="1"/>
    <col min="10248" max="10497" width="9.1796875" style="5"/>
    <col min="10498" max="10498" width="51.81640625" style="5" customWidth="1"/>
    <col min="10499" max="10499" width="11.26953125" style="5" customWidth="1"/>
    <col min="10500" max="10501" width="8.81640625" style="5" customWidth="1"/>
    <col min="10502" max="10503" width="9.26953125" style="5" customWidth="1"/>
    <col min="10504" max="10753" width="9.1796875" style="5"/>
    <col min="10754" max="10754" width="51.81640625" style="5" customWidth="1"/>
    <col min="10755" max="10755" width="11.26953125" style="5" customWidth="1"/>
    <col min="10756" max="10757" width="8.81640625" style="5" customWidth="1"/>
    <col min="10758" max="10759" width="9.26953125" style="5" customWidth="1"/>
    <col min="10760" max="11009" width="9.1796875" style="5"/>
    <col min="11010" max="11010" width="51.81640625" style="5" customWidth="1"/>
    <col min="11011" max="11011" width="11.26953125" style="5" customWidth="1"/>
    <col min="11012" max="11013" width="8.81640625" style="5" customWidth="1"/>
    <col min="11014" max="11015" width="9.26953125" style="5" customWidth="1"/>
    <col min="11016" max="11265" width="9.1796875" style="5"/>
    <col min="11266" max="11266" width="51.81640625" style="5" customWidth="1"/>
    <col min="11267" max="11267" width="11.26953125" style="5" customWidth="1"/>
    <col min="11268" max="11269" width="8.81640625" style="5" customWidth="1"/>
    <col min="11270" max="11271" width="9.26953125" style="5" customWidth="1"/>
    <col min="11272" max="11521" width="9.1796875" style="5"/>
    <col min="11522" max="11522" width="51.81640625" style="5" customWidth="1"/>
    <col min="11523" max="11523" width="11.26953125" style="5" customWidth="1"/>
    <col min="11524" max="11525" width="8.81640625" style="5" customWidth="1"/>
    <col min="11526" max="11527" width="9.26953125" style="5" customWidth="1"/>
    <col min="11528" max="11777" width="9.1796875" style="5"/>
    <col min="11778" max="11778" width="51.81640625" style="5" customWidth="1"/>
    <col min="11779" max="11779" width="11.26953125" style="5" customWidth="1"/>
    <col min="11780" max="11781" width="8.81640625" style="5" customWidth="1"/>
    <col min="11782" max="11783" width="9.26953125" style="5" customWidth="1"/>
    <col min="11784" max="12033" width="9.1796875" style="5"/>
    <col min="12034" max="12034" width="51.81640625" style="5" customWidth="1"/>
    <col min="12035" max="12035" width="11.26953125" style="5" customWidth="1"/>
    <col min="12036" max="12037" width="8.81640625" style="5" customWidth="1"/>
    <col min="12038" max="12039" width="9.26953125" style="5" customWidth="1"/>
    <col min="12040" max="12289" width="9.1796875" style="5"/>
    <col min="12290" max="12290" width="51.81640625" style="5" customWidth="1"/>
    <col min="12291" max="12291" width="11.26953125" style="5" customWidth="1"/>
    <col min="12292" max="12293" width="8.81640625" style="5" customWidth="1"/>
    <col min="12294" max="12295" width="9.26953125" style="5" customWidth="1"/>
    <col min="12296" max="12545" width="9.1796875" style="5"/>
    <col min="12546" max="12546" width="51.81640625" style="5" customWidth="1"/>
    <col min="12547" max="12547" width="11.26953125" style="5" customWidth="1"/>
    <col min="12548" max="12549" width="8.81640625" style="5" customWidth="1"/>
    <col min="12550" max="12551" width="9.26953125" style="5" customWidth="1"/>
    <col min="12552" max="12801" width="9.1796875" style="5"/>
    <col min="12802" max="12802" width="51.81640625" style="5" customWidth="1"/>
    <col min="12803" max="12803" width="11.26953125" style="5" customWidth="1"/>
    <col min="12804" max="12805" width="8.81640625" style="5" customWidth="1"/>
    <col min="12806" max="12807" width="9.26953125" style="5" customWidth="1"/>
    <col min="12808" max="13057" width="9.1796875" style="5"/>
    <col min="13058" max="13058" width="51.81640625" style="5" customWidth="1"/>
    <col min="13059" max="13059" width="11.26953125" style="5" customWidth="1"/>
    <col min="13060" max="13061" width="8.81640625" style="5" customWidth="1"/>
    <col min="13062" max="13063" width="9.26953125" style="5" customWidth="1"/>
    <col min="13064" max="13313" width="9.1796875" style="5"/>
    <col min="13314" max="13314" width="51.81640625" style="5" customWidth="1"/>
    <col min="13315" max="13315" width="11.26953125" style="5" customWidth="1"/>
    <col min="13316" max="13317" width="8.81640625" style="5" customWidth="1"/>
    <col min="13318" max="13319" width="9.26953125" style="5" customWidth="1"/>
    <col min="13320" max="13569" width="9.1796875" style="5"/>
    <col min="13570" max="13570" width="51.81640625" style="5" customWidth="1"/>
    <col min="13571" max="13571" width="11.26953125" style="5" customWidth="1"/>
    <col min="13572" max="13573" width="8.81640625" style="5" customWidth="1"/>
    <col min="13574" max="13575" width="9.26953125" style="5" customWidth="1"/>
    <col min="13576" max="13825" width="9.1796875" style="5"/>
    <col min="13826" max="13826" width="51.81640625" style="5" customWidth="1"/>
    <col min="13827" max="13827" width="11.26953125" style="5" customWidth="1"/>
    <col min="13828" max="13829" width="8.81640625" style="5" customWidth="1"/>
    <col min="13830" max="13831" width="9.26953125" style="5" customWidth="1"/>
    <col min="13832" max="14081" width="9.1796875" style="5"/>
    <col min="14082" max="14082" width="51.81640625" style="5" customWidth="1"/>
    <col min="14083" max="14083" width="11.26953125" style="5" customWidth="1"/>
    <col min="14084" max="14085" width="8.81640625" style="5" customWidth="1"/>
    <col min="14086" max="14087" width="9.26953125" style="5" customWidth="1"/>
    <col min="14088" max="14337" width="9.1796875" style="5"/>
    <col min="14338" max="14338" width="51.81640625" style="5" customWidth="1"/>
    <col min="14339" max="14339" width="11.26953125" style="5" customWidth="1"/>
    <col min="14340" max="14341" width="8.81640625" style="5" customWidth="1"/>
    <col min="14342" max="14343" width="9.26953125" style="5" customWidth="1"/>
    <col min="14344" max="14593" width="9.1796875" style="5"/>
    <col min="14594" max="14594" width="51.81640625" style="5" customWidth="1"/>
    <col min="14595" max="14595" width="11.26953125" style="5" customWidth="1"/>
    <col min="14596" max="14597" width="8.81640625" style="5" customWidth="1"/>
    <col min="14598" max="14599" width="9.26953125" style="5" customWidth="1"/>
    <col min="14600" max="14849" width="9.1796875" style="5"/>
    <col min="14850" max="14850" width="51.81640625" style="5" customWidth="1"/>
    <col min="14851" max="14851" width="11.26953125" style="5" customWidth="1"/>
    <col min="14852" max="14853" width="8.81640625" style="5" customWidth="1"/>
    <col min="14854" max="14855" width="9.26953125" style="5" customWidth="1"/>
    <col min="14856" max="15105" width="9.1796875" style="5"/>
    <col min="15106" max="15106" width="51.81640625" style="5" customWidth="1"/>
    <col min="15107" max="15107" width="11.26953125" style="5" customWidth="1"/>
    <col min="15108" max="15109" width="8.81640625" style="5" customWidth="1"/>
    <col min="15110" max="15111" width="9.26953125" style="5" customWidth="1"/>
    <col min="15112" max="15361" width="9.1796875" style="5"/>
    <col min="15362" max="15362" width="51.81640625" style="5" customWidth="1"/>
    <col min="15363" max="15363" width="11.26953125" style="5" customWidth="1"/>
    <col min="15364" max="15365" width="8.81640625" style="5" customWidth="1"/>
    <col min="15366" max="15367" width="9.26953125" style="5" customWidth="1"/>
    <col min="15368" max="15617" width="9.1796875" style="5"/>
    <col min="15618" max="15618" width="51.81640625" style="5" customWidth="1"/>
    <col min="15619" max="15619" width="11.26953125" style="5" customWidth="1"/>
    <col min="15620" max="15621" width="8.81640625" style="5" customWidth="1"/>
    <col min="15622" max="15623" width="9.26953125" style="5" customWidth="1"/>
    <col min="15624" max="15873" width="9.1796875" style="5"/>
    <col min="15874" max="15874" width="51.81640625" style="5" customWidth="1"/>
    <col min="15875" max="15875" width="11.26953125" style="5" customWidth="1"/>
    <col min="15876" max="15877" width="8.81640625" style="5" customWidth="1"/>
    <col min="15878" max="15879" width="9.26953125" style="5" customWidth="1"/>
    <col min="15880" max="16129" width="9.1796875" style="5"/>
    <col min="16130" max="16130" width="51.81640625" style="5" customWidth="1"/>
    <col min="16131" max="16131" width="11.26953125" style="5" customWidth="1"/>
    <col min="16132" max="16133" width="8.81640625" style="5" customWidth="1"/>
    <col min="16134" max="16135" width="9.26953125" style="5" customWidth="1"/>
    <col min="16136" max="16384" width="9.1796875" style="5"/>
  </cols>
  <sheetData>
    <row r="2" spans="1:8" ht="14">
      <c r="A2" s="234" t="s">
        <v>135</v>
      </c>
      <c r="B2" s="234"/>
      <c r="C2" s="234"/>
      <c r="D2" s="234"/>
      <c r="E2" s="234"/>
      <c r="F2" s="234"/>
      <c r="G2" s="234"/>
    </row>
    <row r="3" spans="1:8" ht="14">
      <c r="A3" s="110"/>
      <c r="B3" s="110"/>
      <c r="C3" s="110"/>
      <c r="D3" s="110"/>
      <c r="E3" s="110"/>
      <c r="F3" s="110"/>
      <c r="G3" s="110"/>
    </row>
    <row r="4" spans="1:8" ht="14">
      <c r="A4" s="234" t="s">
        <v>233</v>
      </c>
      <c r="B4" s="234"/>
      <c r="C4" s="234"/>
      <c r="D4" s="234"/>
      <c r="E4" s="234"/>
      <c r="F4" s="234"/>
      <c r="G4" s="234"/>
    </row>
    <row r="5" spans="1:8" ht="15.5">
      <c r="A5" s="133"/>
      <c r="B5" s="133"/>
      <c r="C5" s="133"/>
      <c r="D5" s="133"/>
      <c r="E5" s="133"/>
      <c r="F5" s="133"/>
      <c r="G5" s="133"/>
      <c r="H5" s="6"/>
    </row>
    <row r="6" spans="1:8" ht="14">
      <c r="A6" s="235" t="s">
        <v>129</v>
      </c>
      <c r="B6" s="235"/>
      <c r="C6" s="235"/>
      <c r="D6" s="235"/>
      <c r="E6" s="235"/>
      <c r="F6" s="235"/>
      <c r="G6" s="235"/>
      <c r="H6" s="7"/>
    </row>
    <row r="7" spans="1:8" ht="13">
      <c r="A7" s="134"/>
      <c r="B7" s="135"/>
      <c r="C7" s="135"/>
      <c r="D7" s="135"/>
      <c r="E7" s="135"/>
      <c r="F7" s="135"/>
      <c r="G7" s="134"/>
    </row>
    <row r="8" spans="1:8" ht="32.25" customHeight="1">
      <c r="A8" s="136" t="s">
        <v>130</v>
      </c>
      <c r="B8" s="111" t="s">
        <v>184</v>
      </c>
      <c r="C8" s="111" t="s">
        <v>3</v>
      </c>
      <c r="D8" s="111" t="s">
        <v>4</v>
      </c>
      <c r="E8" s="111" t="s">
        <v>181</v>
      </c>
      <c r="F8" s="111" t="s">
        <v>5</v>
      </c>
      <c r="G8" s="111" t="s">
        <v>6</v>
      </c>
    </row>
    <row r="9" spans="1:8" ht="21" customHeight="1">
      <c r="A9" s="137" t="s">
        <v>131</v>
      </c>
      <c r="B9" s="138"/>
      <c r="C9" s="139"/>
      <c r="D9" s="139"/>
      <c r="E9" s="139"/>
      <c r="F9" s="139"/>
      <c r="G9" s="140"/>
    </row>
    <row r="10" spans="1:8" ht="13">
      <c r="A10" s="141" t="s">
        <v>132</v>
      </c>
      <c r="B10" s="142">
        <f>SUM(B11:B15)</f>
        <v>11768.509999999998</v>
      </c>
      <c r="C10" s="142">
        <f>SUM(C11:C15)</f>
        <v>11768.509999999998</v>
      </c>
      <c r="D10" s="142">
        <f t="shared" ref="D10:G10" si="0">SUM(D11:D15)</f>
        <v>3000</v>
      </c>
      <c r="E10" s="142">
        <f>SUM(E11:E15)</f>
        <v>887.99</v>
      </c>
      <c r="F10" s="142">
        <f t="shared" si="0"/>
        <v>0</v>
      </c>
      <c r="G10" s="142">
        <f t="shared" si="0"/>
        <v>0</v>
      </c>
    </row>
    <row r="11" spans="1:8" ht="13">
      <c r="A11" s="143" t="s">
        <v>76</v>
      </c>
      <c r="B11" s="144">
        <v>2767.7</v>
      </c>
      <c r="C11" s="144">
        <v>2767.7</v>
      </c>
      <c r="D11" s="145">
        <v>2000</v>
      </c>
      <c r="E11" s="145"/>
      <c r="F11" s="146"/>
      <c r="G11" s="146"/>
    </row>
    <row r="12" spans="1:8" ht="13">
      <c r="A12" s="143" t="s">
        <v>83</v>
      </c>
      <c r="B12" s="144">
        <v>0</v>
      </c>
      <c r="C12" s="144">
        <v>0</v>
      </c>
      <c r="D12" s="145">
        <v>1000</v>
      </c>
      <c r="E12" s="145">
        <v>887.99</v>
      </c>
      <c r="F12" s="146"/>
      <c r="G12" s="146"/>
    </row>
    <row r="13" spans="1:8" ht="13">
      <c r="A13" s="143" t="s">
        <v>90</v>
      </c>
      <c r="B13" s="144">
        <v>2082.6</v>
      </c>
      <c r="C13" s="144">
        <v>2082.6</v>
      </c>
      <c r="D13" s="145"/>
      <c r="E13" s="145"/>
      <c r="F13" s="146"/>
      <c r="G13" s="146"/>
    </row>
    <row r="14" spans="1:8" ht="13">
      <c r="A14" s="143" t="s">
        <v>95</v>
      </c>
      <c r="B14" s="144">
        <v>6918.21</v>
      </c>
      <c r="C14" s="144">
        <v>6918.21</v>
      </c>
      <c r="D14" s="145"/>
      <c r="E14" s="145"/>
      <c r="F14" s="146"/>
      <c r="G14" s="146"/>
    </row>
    <row r="15" spans="1:8" ht="13">
      <c r="A15" s="143" t="s">
        <v>100</v>
      </c>
      <c r="B15" s="144">
        <v>0</v>
      </c>
      <c r="C15" s="144">
        <v>0</v>
      </c>
      <c r="D15" s="145"/>
      <c r="E15" s="145"/>
      <c r="F15" s="146"/>
      <c r="G15" s="146"/>
    </row>
    <row r="16" spans="1:8" ht="13">
      <c r="A16" s="141" t="s">
        <v>133</v>
      </c>
      <c r="B16" s="142">
        <f>SUM(B17:B21)</f>
        <v>0</v>
      </c>
      <c r="C16" s="142">
        <f t="shared" ref="C16:G16" si="1">SUM(C17:C21)</f>
        <v>0</v>
      </c>
      <c r="D16" s="142">
        <f t="shared" si="1"/>
        <v>0</v>
      </c>
      <c r="E16" s="142">
        <f>SUM(E17:E21)</f>
        <v>6685.91</v>
      </c>
      <c r="F16" s="142">
        <f t="shared" si="1"/>
        <v>0</v>
      </c>
      <c r="G16" s="142">
        <f t="shared" si="1"/>
        <v>0</v>
      </c>
    </row>
    <row r="17" spans="1:7" ht="13">
      <c r="A17" s="143" t="s">
        <v>76</v>
      </c>
      <c r="B17" s="144"/>
      <c r="C17" s="145"/>
      <c r="D17" s="145"/>
      <c r="E17" s="145"/>
      <c r="F17" s="146"/>
      <c r="G17" s="146"/>
    </row>
    <row r="18" spans="1:7" ht="13">
      <c r="A18" s="143" t="s">
        <v>83</v>
      </c>
      <c r="B18" s="144"/>
      <c r="C18" s="145"/>
      <c r="D18" s="145"/>
      <c r="E18" s="145"/>
      <c r="F18" s="146"/>
      <c r="G18" s="146"/>
    </row>
    <row r="19" spans="1:7" ht="13">
      <c r="A19" s="143" t="s">
        <v>90</v>
      </c>
      <c r="B19" s="144">
        <v>0</v>
      </c>
      <c r="C19" s="145"/>
      <c r="D19" s="145"/>
      <c r="E19" s="145">
        <v>6685.91</v>
      </c>
      <c r="F19" s="146"/>
      <c r="G19" s="146"/>
    </row>
    <row r="20" spans="1:7" ht="13">
      <c r="A20" s="143" t="s">
        <v>95</v>
      </c>
      <c r="B20" s="144"/>
      <c r="C20" s="145"/>
      <c r="D20" s="145"/>
      <c r="E20" s="145"/>
      <c r="F20" s="146"/>
      <c r="G20" s="146"/>
    </row>
    <row r="21" spans="1:7" ht="13">
      <c r="A21" s="143" t="s">
        <v>100</v>
      </c>
      <c r="B21" s="144"/>
      <c r="C21" s="145"/>
      <c r="D21" s="145"/>
      <c r="E21" s="145"/>
      <c r="F21" s="146"/>
      <c r="G21" s="146"/>
    </row>
    <row r="22" spans="1:7" ht="26">
      <c r="A22" s="147" t="s">
        <v>134</v>
      </c>
      <c r="B22" s="148">
        <f>B10-B16</f>
        <v>11768.509999999998</v>
      </c>
      <c r="C22" s="148">
        <f>C10+C16</f>
        <v>11768.509999999998</v>
      </c>
      <c r="D22" s="148">
        <f>D10+D16</f>
        <v>3000</v>
      </c>
      <c r="E22" s="148">
        <f>E16-E10</f>
        <v>5797.92</v>
      </c>
      <c r="F22" s="148">
        <f>F10+F16</f>
        <v>0</v>
      </c>
      <c r="G22" s="148">
        <f>G10+G16</f>
        <v>0</v>
      </c>
    </row>
    <row r="24" spans="1:7" ht="14.5">
      <c r="A24" s="9"/>
      <c r="B24" s="10"/>
      <c r="C24" s="10"/>
      <c r="D24" s="10"/>
      <c r="E24" s="10"/>
      <c r="F24" s="10"/>
    </row>
    <row r="25" spans="1:7">
      <c r="B25" s="11"/>
      <c r="C25" s="11"/>
      <c r="D25" s="11"/>
      <c r="E25" s="11"/>
      <c r="F25" s="11"/>
    </row>
  </sheetData>
  <mergeCells count="3">
    <mergeCell ref="A2:G2"/>
    <mergeCell ref="A6:G6"/>
    <mergeCell ref="A4:G4"/>
  </mergeCells>
  <pageMargins left="0.70866141732283505" right="0.70866141732283505" top="0.74803149606299202" bottom="0.74803149606299202" header="0.31496062992126" footer="0.31496062992126"/>
  <pageSetup paperSize="9" scale="75" fitToHeight="0" orientation="portrait" r:id="rId1"/>
  <headerFooter>
    <oddFooter>&amp;C&amp;P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L141"/>
  <sheetViews>
    <sheetView view="pageBreakPreview" zoomScaleNormal="100" zoomScaleSheetLayoutView="100" workbookViewId="0">
      <selection activeCell="A2" sqref="A2:H2"/>
    </sheetView>
  </sheetViews>
  <sheetFormatPr defaultColWidth="9.1796875" defaultRowHeight="14"/>
  <cols>
    <col min="1" max="1" width="13.1796875" style="1" customWidth="1"/>
    <col min="2" max="2" width="64.1796875" style="1" customWidth="1"/>
    <col min="3" max="3" width="15.26953125" style="1" customWidth="1"/>
    <col min="4" max="4" width="14.1796875" style="2" hidden="1" customWidth="1"/>
    <col min="5" max="6" width="12.26953125" style="1" customWidth="1"/>
    <col min="7" max="7" width="13.453125" style="1" customWidth="1"/>
    <col min="8" max="8" width="12.7265625" style="1" customWidth="1"/>
    <col min="9" max="9" width="13.1796875" style="1" customWidth="1"/>
    <col min="10" max="10" width="12.453125" style="1" customWidth="1"/>
    <col min="11" max="11" width="12" style="1" customWidth="1"/>
    <col min="12" max="12" width="12.453125" style="1" customWidth="1"/>
    <col min="13" max="13" width="9.1796875" style="1"/>
    <col min="14" max="14" width="11.1796875" style="1" customWidth="1"/>
    <col min="15" max="16384" width="9.1796875" style="1"/>
  </cols>
  <sheetData>
    <row r="2" spans="1:12" s="91" customFormat="1">
      <c r="A2" s="231" t="s">
        <v>172</v>
      </c>
      <c r="B2" s="231"/>
      <c r="C2" s="231"/>
      <c r="D2" s="231"/>
      <c r="E2" s="231"/>
      <c r="F2" s="231"/>
      <c r="G2" s="231"/>
      <c r="H2" s="231"/>
    </row>
    <row r="3" spans="1:12" s="91" customFormat="1" ht="17.5">
      <c r="A3" s="114"/>
      <c r="B3" s="114"/>
      <c r="C3" s="114"/>
      <c r="D3" s="115"/>
      <c r="E3" s="114"/>
      <c r="F3" s="114"/>
      <c r="G3" s="114"/>
      <c r="H3" s="114"/>
      <c r="I3" s="114"/>
      <c r="J3" s="114"/>
      <c r="K3" s="116"/>
      <c r="L3" s="116"/>
    </row>
    <row r="4" spans="1:12" s="91" customFormat="1" ht="15.75" customHeight="1">
      <c r="A4" s="201" t="s">
        <v>204</v>
      </c>
      <c r="B4" s="201"/>
      <c r="C4" s="201"/>
      <c r="D4" s="201"/>
      <c r="E4" s="201"/>
      <c r="F4" s="201"/>
      <c r="G4" s="201"/>
      <c r="H4" s="201"/>
      <c r="I4" s="117"/>
      <c r="J4" s="117"/>
      <c r="K4" s="117"/>
      <c r="L4" s="117"/>
    </row>
    <row r="5" spans="1:12" s="91" customFormat="1" ht="15.5">
      <c r="A5" s="108"/>
      <c r="B5" s="118"/>
      <c r="C5" s="118"/>
      <c r="D5" s="119"/>
      <c r="E5" s="118"/>
      <c r="F5" s="118"/>
      <c r="G5" s="118"/>
      <c r="H5" s="118"/>
      <c r="I5" s="118"/>
      <c r="J5" s="118"/>
      <c r="K5" s="118"/>
      <c r="L5" s="118"/>
    </row>
    <row r="6" spans="1:12" s="121" customFormat="1" ht="26">
      <c r="A6" s="107"/>
      <c r="B6" s="107"/>
      <c r="C6" s="107" t="s">
        <v>179</v>
      </c>
      <c r="D6" s="188" t="s">
        <v>137</v>
      </c>
      <c r="E6" s="107" t="s">
        <v>138</v>
      </c>
      <c r="F6" s="107" t="s">
        <v>181</v>
      </c>
      <c r="G6" s="107" t="s">
        <v>139</v>
      </c>
      <c r="H6" s="107" t="s">
        <v>140</v>
      </c>
      <c r="I6" s="120"/>
      <c r="J6" s="120"/>
      <c r="K6" s="116"/>
      <c r="L6" s="116"/>
    </row>
    <row r="7" spans="1:12" s="91" customFormat="1">
      <c r="A7" s="236" t="s">
        <v>141</v>
      </c>
      <c r="B7" s="204"/>
      <c r="C7" s="122">
        <f>SUM(C8:C20)</f>
        <v>1955867.9999999998</v>
      </c>
      <c r="D7" s="122">
        <f>SUM(D8:D20)</f>
        <v>2158158</v>
      </c>
      <c r="E7" s="123">
        <v>2933511</v>
      </c>
      <c r="F7" s="123">
        <f>SUM(F8:F20)</f>
        <v>2945757</v>
      </c>
      <c r="G7" s="123">
        <v>2853166</v>
      </c>
      <c r="H7" s="123">
        <v>2881666</v>
      </c>
    </row>
    <row r="8" spans="1:12" s="91" customFormat="1">
      <c r="A8" s="237" t="s">
        <v>142</v>
      </c>
      <c r="B8" s="204"/>
      <c r="C8" s="124">
        <f>C23+C51+C61+C70+C87+C116+C125+C134</f>
        <v>320957.30000000005</v>
      </c>
      <c r="D8" s="124">
        <f>391649+74200</f>
        <v>465849</v>
      </c>
      <c r="E8" s="125">
        <v>570680</v>
      </c>
      <c r="F8" s="125">
        <f>F23+F51+F61+F70+F87+F116+F125+F134</f>
        <v>564780</v>
      </c>
      <c r="G8" s="125">
        <v>542230</v>
      </c>
      <c r="H8" s="125">
        <v>585230</v>
      </c>
    </row>
    <row r="9" spans="1:12" s="91" customFormat="1">
      <c r="A9" s="237" t="s">
        <v>143</v>
      </c>
      <c r="B9" s="204"/>
      <c r="C9" s="124">
        <f>C26+C54+C74+C92</f>
        <v>11211.16</v>
      </c>
      <c r="D9" s="124">
        <v>14269</v>
      </c>
      <c r="E9" s="125">
        <v>11501</v>
      </c>
      <c r="F9" s="125">
        <f>F26+F54+F74+F92</f>
        <v>14601</v>
      </c>
      <c r="G9" s="125">
        <v>11501</v>
      </c>
      <c r="H9" s="125">
        <v>12001</v>
      </c>
    </row>
    <row r="10" spans="1:12" s="91" customFormat="1">
      <c r="A10" s="237" t="s">
        <v>144</v>
      </c>
      <c r="B10" s="204"/>
      <c r="C10" s="124">
        <v>0</v>
      </c>
      <c r="D10" s="124">
        <v>0</v>
      </c>
      <c r="E10" s="125">
        <v>2000</v>
      </c>
      <c r="F10" s="125">
        <v>0</v>
      </c>
      <c r="G10" s="125">
        <v>0</v>
      </c>
      <c r="H10" s="125">
        <v>0</v>
      </c>
    </row>
    <row r="11" spans="1:12" s="91" customFormat="1">
      <c r="A11" s="237" t="s">
        <v>145</v>
      </c>
      <c r="B11" s="204"/>
      <c r="C11" s="124">
        <f>C32</f>
        <v>90119.15</v>
      </c>
      <c r="D11" s="124">
        <v>95000</v>
      </c>
      <c r="E11" s="125">
        <v>115000</v>
      </c>
      <c r="F11" s="125">
        <f>F32</f>
        <v>115000</v>
      </c>
      <c r="G11" s="125">
        <v>125000</v>
      </c>
      <c r="H11" s="125">
        <v>130000</v>
      </c>
    </row>
    <row r="12" spans="1:12" s="91" customFormat="1">
      <c r="A12" s="237" t="s">
        <v>146</v>
      </c>
      <c r="B12" s="204"/>
      <c r="C12" s="124">
        <f>C77+C96</f>
        <v>57668.47</v>
      </c>
      <c r="D12" s="124">
        <v>92200</v>
      </c>
      <c r="E12" s="125">
        <v>95000</v>
      </c>
      <c r="F12" s="125">
        <f>F77+F96</f>
        <v>94108</v>
      </c>
      <c r="G12" s="125">
        <v>100000</v>
      </c>
      <c r="H12" s="125">
        <v>100000</v>
      </c>
    </row>
    <row r="13" spans="1:12" s="91" customFormat="1">
      <c r="A13" s="237" t="s">
        <v>147</v>
      </c>
      <c r="B13" s="204"/>
      <c r="C13" s="124">
        <v>0</v>
      </c>
      <c r="D13" s="124">
        <v>0</v>
      </c>
      <c r="E13" s="125">
        <v>1000</v>
      </c>
      <c r="F13" s="125">
        <f>F80</f>
        <v>892</v>
      </c>
      <c r="G13" s="125">
        <v>0</v>
      </c>
      <c r="H13" s="125">
        <v>0</v>
      </c>
    </row>
    <row r="14" spans="1:12" s="91" customFormat="1">
      <c r="A14" s="237" t="s">
        <v>148</v>
      </c>
      <c r="B14" s="204"/>
      <c r="C14" s="124">
        <f>C99+C112+C120+C129+C138</f>
        <v>66777.22</v>
      </c>
      <c r="D14" s="124">
        <v>0</v>
      </c>
      <c r="E14" s="125">
        <v>79200</v>
      </c>
      <c r="F14" s="125">
        <f>F99+F112+F120+F129</f>
        <v>89700</v>
      </c>
      <c r="G14" s="125">
        <v>75000</v>
      </c>
      <c r="H14" s="125">
        <v>40000</v>
      </c>
    </row>
    <row r="15" spans="1:12" s="91" customFormat="1">
      <c r="A15" s="237" t="s">
        <v>183</v>
      </c>
      <c r="B15" s="204"/>
      <c r="C15" s="124">
        <v>0</v>
      </c>
      <c r="D15" s="124">
        <v>0</v>
      </c>
      <c r="E15" s="125">
        <v>0</v>
      </c>
      <c r="F15" s="125">
        <f>F102</f>
        <v>860</v>
      </c>
      <c r="G15" s="125"/>
      <c r="H15" s="125"/>
    </row>
    <row r="16" spans="1:12" s="91" customFormat="1">
      <c r="A16" s="237" t="s">
        <v>149</v>
      </c>
      <c r="B16" s="204"/>
      <c r="C16" s="124">
        <f>C36+C45+C57+C64+C83+C104</f>
        <v>1394534.3399999999</v>
      </c>
      <c r="D16" s="124">
        <v>1475641</v>
      </c>
      <c r="E16" s="125">
        <v>2050630</v>
      </c>
      <c r="F16" s="125">
        <f>F36+F45+F57+F64+F83+F105</f>
        <v>2057316</v>
      </c>
      <c r="G16" s="125">
        <v>1990435</v>
      </c>
      <c r="H16" s="125">
        <v>2005435</v>
      </c>
    </row>
    <row r="17" spans="1:12" s="91" customFormat="1">
      <c r="A17" s="237" t="s">
        <v>150</v>
      </c>
      <c r="B17" s="204"/>
      <c r="C17" s="124">
        <v>0</v>
      </c>
      <c r="D17" s="124">
        <v>0</v>
      </c>
      <c r="E17" s="125">
        <v>0</v>
      </c>
      <c r="F17" s="125">
        <v>0</v>
      </c>
      <c r="G17" s="125"/>
      <c r="H17" s="125"/>
    </row>
    <row r="18" spans="1:12" s="91" customFormat="1">
      <c r="A18" s="237" t="s">
        <v>151</v>
      </c>
      <c r="B18" s="204"/>
      <c r="C18" s="124">
        <f>C108</f>
        <v>14600.36</v>
      </c>
      <c r="D18" s="124">
        <v>14199</v>
      </c>
      <c r="E18" s="125">
        <v>7500</v>
      </c>
      <c r="F18" s="125">
        <f>F108</f>
        <v>7500</v>
      </c>
      <c r="G18" s="125">
        <v>8000</v>
      </c>
      <c r="H18" s="125">
        <v>8000</v>
      </c>
    </row>
    <row r="19" spans="1:12" s="91" customFormat="1">
      <c r="A19" s="237" t="s">
        <v>180</v>
      </c>
      <c r="B19" s="204"/>
      <c r="C19" s="124">
        <v>0</v>
      </c>
      <c r="D19" s="124">
        <v>0</v>
      </c>
      <c r="E19" s="125">
        <v>0</v>
      </c>
      <c r="F19" s="125">
        <v>0</v>
      </c>
      <c r="G19" s="125"/>
      <c r="H19" s="125"/>
    </row>
    <row r="20" spans="1:12" s="91" customFormat="1">
      <c r="A20" s="237" t="s">
        <v>152</v>
      </c>
      <c r="B20" s="204"/>
      <c r="C20" s="124">
        <v>0</v>
      </c>
      <c r="D20" s="124">
        <v>1000</v>
      </c>
      <c r="E20" s="125">
        <v>1000</v>
      </c>
      <c r="F20" s="125">
        <f>F41</f>
        <v>1000</v>
      </c>
      <c r="G20" s="125">
        <v>1000</v>
      </c>
      <c r="H20" s="125">
        <v>1000</v>
      </c>
    </row>
    <row r="21" spans="1:12" s="91" customFormat="1">
      <c r="A21" s="238" t="s">
        <v>153</v>
      </c>
      <c r="B21" s="204"/>
      <c r="C21" s="122">
        <f>C22+C44+C50+C60+C69+C86+C111+C115+C124+C133</f>
        <v>1955868.0000000002</v>
      </c>
      <c r="D21" s="122">
        <f>D22+D44+D50+D60+D69+D86+D111+D115+D124+D133</f>
        <v>2137558</v>
      </c>
      <c r="E21" s="126">
        <v>2933511</v>
      </c>
      <c r="F21" s="126">
        <f>F22+F44+F50+F60+F69+F86+F111+F115+F124+F133</f>
        <v>2945757</v>
      </c>
      <c r="G21" s="126">
        <v>2853166</v>
      </c>
      <c r="H21" s="126">
        <v>2881666</v>
      </c>
      <c r="L21" s="127"/>
    </row>
    <row r="22" spans="1:12" s="91" customFormat="1">
      <c r="A22" s="239" t="s">
        <v>154</v>
      </c>
      <c r="B22" s="204"/>
      <c r="C22" s="128">
        <f>C23+C26+C29+C32+C36+C41</f>
        <v>169210.27</v>
      </c>
      <c r="D22" s="128">
        <f>D23+D26+D29+D32+D36+D41</f>
        <v>214299</v>
      </c>
      <c r="E22" s="129">
        <v>227300</v>
      </c>
      <c r="F22" s="129">
        <f>F23+F26+F29+F32+F36+F41</f>
        <v>223500</v>
      </c>
      <c r="G22" s="129">
        <v>239300</v>
      </c>
      <c r="H22" s="129">
        <v>244300</v>
      </c>
      <c r="I22" s="127">
        <f>F21-F7</f>
        <v>0</v>
      </c>
    </row>
    <row r="23" spans="1:12" s="91" customFormat="1">
      <c r="A23" s="237" t="s">
        <v>142</v>
      </c>
      <c r="B23" s="204"/>
      <c r="C23" s="124">
        <f>SUM(C24)</f>
        <v>70522.12</v>
      </c>
      <c r="D23" s="124">
        <f>SUM(D24)</f>
        <v>108100</v>
      </c>
      <c r="E23" s="125">
        <v>103800</v>
      </c>
      <c r="F23" s="125">
        <f>SUM(F24)</f>
        <v>103800</v>
      </c>
      <c r="G23" s="125">
        <v>107800</v>
      </c>
      <c r="H23" s="125">
        <v>107800</v>
      </c>
    </row>
    <row r="24" spans="1:12" s="91" customFormat="1">
      <c r="A24" s="240" t="s">
        <v>155</v>
      </c>
      <c r="B24" s="204"/>
      <c r="C24" s="130">
        <f>SUM(C25)</f>
        <v>70522.12</v>
      </c>
      <c r="D24" s="130">
        <f>SUM(D25)</f>
        <v>108100</v>
      </c>
      <c r="E24" s="131">
        <v>103800</v>
      </c>
      <c r="F24" s="131">
        <f>SUM(F25)</f>
        <v>103800</v>
      </c>
      <c r="G24" s="131">
        <v>107800</v>
      </c>
      <c r="H24" s="131">
        <v>107800</v>
      </c>
    </row>
    <row r="25" spans="1:12" s="91" customFormat="1">
      <c r="A25" s="240" t="s">
        <v>156</v>
      </c>
      <c r="B25" s="204"/>
      <c r="C25" s="130">
        <v>70522.12</v>
      </c>
      <c r="D25" s="130">
        <f>100200+5200+2700</f>
        <v>108100</v>
      </c>
      <c r="E25" s="131">
        <v>103800</v>
      </c>
      <c r="F25" s="131">
        <v>103800</v>
      </c>
      <c r="G25" s="131">
        <v>107800</v>
      </c>
      <c r="H25" s="131">
        <v>107800</v>
      </c>
    </row>
    <row r="26" spans="1:12" s="91" customFormat="1">
      <c r="A26" s="237" t="s">
        <v>143</v>
      </c>
      <c r="B26" s="204"/>
      <c r="C26" s="124">
        <f>SUM(C27)</f>
        <v>867.07</v>
      </c>
      <c r="D26" s="124">
        <f>SUM(D27)</f>
        <v>4500</v>
      </c>
      <c r="E26" s="125">
        <v>4500</v>
      </c>
      <c r="F26" s="125">
        <f>SUM(F27)</f>
        <v>2700</v>
      </c>
      <c r="G26" s="125">
        <v>4500</v>
      </c>
      <c r="H26" s="125">
        <v>4500</v>
      </c>
    </row>
    <row r="27" spans="1:12" s="91" customFormat="1">
      <c r="A27" s="240" t="s">
        <v>155</v>
      </c>
      <c r="B27" s="204"/>
      <c r="C27" s="130">
        <f>SUM(C28)</f>
        <v>867.07</v>
      </c>
      <c r="D27" s="130">
        <f>SUM(D28)</f>
        <v>4500</v>
      </c>
      <c r="E27" s="131">
        <v>4500</v>
      </c>
      <c r="F27" s="131">
        <f>SUM(F28)</f>
        <v>2700</v>
      </c>
      <c r="G27" s="131">
        <v>4500</v>
      </c>
      <c r="H27" s="131">
        <v>4500</v>
      </c>
    </row>
    <row r="28" spans="1:12" s="91" customFormat="1">
      <c r="A28" s="240" t="s">
        <v>156</v>
      </c>
      <c r="B28" s="204"/>
      <c r="C28" s="130">
        <v>867.07</v>
      </c>
      <c r="D28" s="130">
        <v>4500</v>
      </c>
      <c r="E28" s="131">
        <v>4500</v>
      </c>
      <c r="F28" s="131">
        <v>2700</v>
      </c>
      <c r="G28" s="131">
        <v>4500</v>
      </c>
      <c r="H28" s="131">
        <v>4500</v>
      </c>
    </row>
    <row r="29" spans="1:12" s="91" customFormat="1">
      <c r="A29" s="237" t="s">
        <v>144</v>
      </c>
      <c r="B29" s="204"/>
      <c r="C29" s="124">
        <v>0</v>
      </c>
      <c r="D29" s="124">
        <f>SUM(D30)</f>
        <v>0</v>
      </c>
      <c r="E29" s="125">
        <v>2000</v>
      </c>
      <c r="F29" s="125">
        <v>0</v>
      </c>
      <c r="G29" s="125">
        <v>0</v>
      </c>
      <c r="H29" s="125">
        <v>0</v>
      </c>
    </row>
    <row r="30" spans="1:12" s="91" customFormat="1">
      <c r="A30" s="240" t="s">
        <v>155</v>
      </c>
      <c r="B30" s="204"/>
      <c r="C30" s="130">
        <v>0</v>
      </c>
      <c r="D30" s="130">
        <f>SUM(D31)</f>
        <v>0</v>
      </c>
      <c r="E30" s="131">
        <v>2000</v>
      </c>
      <c r="F30" s="131">
        <v>0</v>
      </c>
      <c r="G30" s="131">
        <v>0</v>
      </c>
      <c r="H30" s="131">
        <v>0</v>
      </c>
    </row>
    <row r="31" spans="1:12" s="91" customFormat="1">
      <c r="A31" s="240" t="s">
        <v>156</v>
      </c>
      <c r="B31" s="204"/>
      <c r="C31" s="130">
        <v>0</v>
      </c>
      <c r="D31" s="130">
        <v>0</v>
      </c>
      <c r="E31" s="131">
        <v>2000</v>
      </c>
      <c r="F31" s="131">
        <v>0</v>
      </c>
      <c r="G31" s="131">
        <v>0</v>
      </c>
      <c r="H31" s="131">
        <v>0</v>
      </c>
    </row>
    <row r="32" spans="1:12" s="91" customFormat="1">
      <c r="A32" s="237" t="s">
        <v>145</v>
      </c>
      <c r="B32" s="204"/>
      <c r="C32" s="124">
        <f>C33</f>
        <v>90119.15</v>
      </c>
      <c r="D32" s="124">
        <f>D33</f>
        <v>95000</v>
      </c>
      <c r="E32" s="125">
        <v>115000</v>
      </c>
      <c r="F32" s="125">
        <f>F33</f>
        <v>115000</v>
      </c>
      <c r="G32" s="125">
        <v>125000</v>
      </c>
      <c r="H32" s="125">
        <v>130000</v>
      </c>
    </row>
    <row r="33" spans="1:8" s="91" customFormat="1">
      <c r="A33" s="240" t="s">
        <v>155</v>
      </c>
      <c r="B33" s="204"/>
      <c r="C33" s="130">
        <f>SUM(C34:C35)</f>
        <v>90119.15</v>
      </c>
      <c r="D33" s="130">
        <f>SUM(D34:D35)</f>
        <v>95000</v>
      </c>
      <c r="E33" s="131">
        <v>115000</v>
      </c>
      <c r="F33" s="131">
        <f>SUM(F34:F35)</f>
        <v>115000</v>
      </c>
      <c r="G33" s="131">
        <v>125000</v>
      </c>
      <c r="H33" s="131">
        <v>130000</v>
      </c>
    </row>
    <row r="34" spans="1:8" s="91" customFormat="1">
      <c r="A34" s="240" t="s">
        <v>156</v>
      </c>
      <c r="B34" s="204"/>
      <c r="C34" s="130">
        <v>89530.17</v>
      </c>
      <c r="D34" s="130">
        <v>94000</v>
      </c>
      <c r="E34" s="131">
        <v>114150</v>
      </c>
      <c r="F34" s="131">
        <v>114150</v>
      </c>
      <c r="G34" s="131">
        <v>124150</v>
      </c>
      <c r="H34" s="131">
        <v>129150</v>
      </c>
    </row>
    <row r="35" spans="1:8" s="91" customFormat="1">
      <c r="A35" s="240" t="s">
        <v>157</v>
      </c>
      <c r="B35" s="204"/>
      <c r="C35" s="130">
        <v>588.98</v>
      </c>
      <c r="D35" s="130">
        <v>1000</v>
      </c>
      <c r="E35" s="131">
        <v>850</v>
      </c>
      <c r="F35" s="131">
        <v>850</v>
      </c>
      <c r="G35" s="131">
        <v>850</v>
      </c>
      <c r="H35" s="131">
        <v>850</v>
      </c>
    </row>
    <row r="36" spans="1:8" s="91" customFormat="1">
      <c r="A36" s="237" t="s">
        <v>149</v>
      </c>
      <c r="B36" s="204"/>
      <c r="C36" s="124">
        <f>SUM(C37)</f>
        <v>7701.9299999999994</v>
      </c>
      <c r="D36" s="124">
        <f>SUM(D37)</f>
        <v>5699</v>
      </c>
      <c r="E36" s="125">
        <v>1000</v>
      </c>
      <c r="F36" s="125">
        <f>SUM(F37)</f>
        <v>1000</v>
      </c>
      <c r="G36" s="125">
        <v>1000</v>
      </c>
      <c r="H36" s="125">
        <v>1000</v>
      </c>
    </row>
    <row r="37" spans="1:8" s="91" customFormat="1">
      <c r="A37" s="240" t="s">
        <v>155</v>
      </c>
      <c r="B37" s="204"/>
      <c r="C37" s="130">
        <f>SUM(C38:C40)</f>
        <v>7701.9299999999994</v>
      </c>
      <c r="D37" s="130">
        <f>SUM(D38:D40)</f>
        <v>5699</v>
      </c>
      <c r="E37" s="131">
        <v>1000</v>
      </c>
      <c r="F37" s="131">
        <f>SUM(F38:F40)</f>
        <v>1000</v>
      </c>
      <c r="G37" s="131">
        <v>1000</v>
      </c>
      <c r="H37" s="131">
        <v>1000</v>
      </c>
    </row>
    <row r="38" spans="1:8" s="91" customFormat="1">
      <c r="A38" s="240" t="s">
        <v>156</v>
      </c>
      <c r="B38" s="204"/>
      <c r="C38" s="130">
        <v>0</v>
      </c>
      <c r="D38" s="130">
        <v>4699</v>
      </c>
      <c r="E38" s="131">
        <v>0</v>
      </c>
      <c r="F38" s="131">
        <v>0</v>
      </c>
      <c r="G38" s="131">
        <v>0</v>
      </c>
      <c r="H38" s="131">
        <v>0</v>
      </c>
    </row>
    <row r="39" spans="1:8" s="91" customFormat="1">
      <c r="A39" s="131" t="s">
        <v>165</v>
      </c>
      <c r="C39" s="130">
        <v>6947.23</v>
      </c>
      <c r="D39" s="130"/>
      <c r="E39" s="131"/>
      <c r="F39" s="131">
        <v>0</v>
      </c>
      <c r="G39" s="131"/>
      <c r="H39" s="131"/>
    </row>
    <row r="40" spans="1:8" s="91" customFormat="1">
      <c r="A40" s="240" t="s">
        <v>158</v>
      </c>
      <c r="B40" s="204"/>
      <c r="C40" s="130">
        <v>754.7</v>
      </c>
      <c r="D40" s="130">
        <v>1000</v>
      </c>
      <c r="E40" s="131">
        <v>1000</v>
      </c>
      <c r="F40" s="131">
        <v>1000</v>
      </c>
      <c r="G40" s="131">
        <v>1000</v>
      </c>
      <c r="H40" s="131">
        <v>1000</v>
      </c>
    </row>
    <row r="41" spans="1:8" s="91" customFormat="1">
      <c r="A41" s="237" t="s">
        <v>152</v>
      </c>
      <c r="B41" s="204"/>
      <c r="C41" s="124">
        <v>0</v>
      </c>
      <c r="D41" s="124">
        <f>SUM(D42)</f>
        <v>1000</v>
      </c>
      <c r="E41" s="125">
        <v>1000</v>
      </c>
      <c r="F41" s="125">
        <f>SUM(F42)</f>
        <v>1000</v>
      </c>
      <c r="G41" s="125">
        <v>1000</v>
      </c>
      <c r="H41" s="125">
        <v>1000</v>
      </c>
    </row>
    <row r="42" spans="1:8" s="91" customFormat="1">
      <c r="A42" s="240" t="s">
        <v>155</v>
      </c>
      <c r="B42" s="204"/>
      <c r="C42" s="130">
        <v>0</v>
      </c>
      <c r="D42" s="130">
        <f>SUM(D43)</f>
        <v>1000</v>
      </c>
      <c r="E42" s="131">
        <v>1000</v>
      </c>
      <c r="F42" s="131">
        <f>SUM(F43)</f>
        <v>1000</v>
      </c>
      <c r="G42" s="131">
        <v>1000</v>
      </c>
      <c r="H42" s="131">
        <v>1000</v>
      </c>
    </row>
    <row r="43" spans="1:8" s="91" customFormat="1">
      <c r="A43" s="240" t="s">
        <v>156</v>
      </c>
      <c r="B43" s="204"/>
      <c r="C43" s="130">
        <v>0</v>
      </c>
      <c r="D43" s="130">
        <v>1000</v>
      </c>
      <c r="E43" s="131">
        <v>1000</v>
      </c>
      <c r="F43" s="131">
        <v>1000</v>
      </c>
      <c r="G43" s="131">
        <v>1000</v>
      </c>
      <c r="H43" s="131">
        <v>1000</v>
      </c>
    </row>
    <row r="44" spans="1:8" s="91" customFormat="1">
      <c r="A44" s="239" t="s">
        <v>159</v>
      </c>
      <c r="B44" s="204"/>
      <c r="C44" s="128">
        <f>SUM(C45)</f>
        <v>1305143.22</v>
      </c>
      <c r="D44" s="128">
        <f>SUM(D45)</f>
        <v>1319107</v>
      </c>
      <c r="E44" s="129">
        <v>1911830</v>
      </c>
      <c r="F44" s="129">
        <f>SUM(F45)</f>
        <v>1911830</v>
      </c>
      <c r="G44" s="129">
        <v>1851635</v>
      </c>
      <c r="H44" s="129">
        <v>1866635</v>
      </c>
    </row>
    <row r="45" spans="1:8" s="91" customFormat="1">
      <c r="A45" s="237" t="s">
        <v>149</v>
      </c>
      <c r="B45" s="204"/>
      <c r="C45" s="124">
        <f>C46</f>
        <v>1305143.22</v>
      </c>
      <c r="D45" s="124">
        <f>D46</f>
        <v>1319107</v>
      </c>
      <c r="E45" s="125">
        <v>1911830</v>
      </c>
      <c r="F45" s="125">
        <f>F46</f>
        <v>1911830</v>
      </c>
      <c r="G45" s="125">
        <v>1851635</v>
      </c>
      <c r="H45" s="125">
        <v>1866635</v>
      </c>
    </row>
    <row r="46" spans="1:8" s="91" customFormat="1">
      <c r="A46" s="240" t="s">
        <v>155</v>
      </c>
      <c r="B46" s="204"/>
      <c r="C46" s="130">
        <f>SUM(C47:C49)</f>
        <v>1305143.22</v>
      </c>
      <c r="D46" s="130">
        <f>SUM(D47:D49)</f>
        <v>1319107</v>
      </c>
      <c r="E46" s="131">
        <v>1911830</v>
      </c>
      <c r="F46" s="131">
        <f>SUM(F47:F49)</f>
        <v>1911830</v>
      </c>
      <c r="G46" s="131">
        <v>1851635</v>
      </c>
      <c r="H46" s="131">
        <v>1866635</v>
      </c>
    </row>
    <row r="47" spans="1:8" s="91" customFormat="1">
      <c r="A47" s="240" t="s">
        <v>160</v>
      </c>
      <c r="B47" s="204"/>
      <c r="C47" s="130">
        <v>1244300.21</v>
      </c>
      <c r="D47" s="130">
        <f>1257574+2330</f>
        <v>1259904</v>
      </c>
      <c r="E47" s="131">
        <v>1852430</v>
      </c>
      <c r="F47" s="131">
        <v>1852430</v>
      </c>
      <c r="G47" s="131">
        <v>1790435</v>
      </c>
      <c r="H47" s="131">
        <v>1805435</v>
      </c>
    </row>
    <row r="48" spans="1:8" s="91" customFormat="1">
      <c r="A48" s="240" t="s">
        <v>156</v>
      </c>
      <c r="B48" s="204"/>
      <c r="C48" s="130">
        <v>58676.160000000003</v>
      </c>
      <c r="D48" s="130">
        <v>56979</v>
      </c>
      <c r="E48" s="131">
        <v>59400</v>
      </c>
      <c r="F48" s="131">
        <v>59400</v>
      </c>
      <c r="G48" s="131">
        <v>61200</v>
      </c>
      <c r="H48" s="131">
        <v>61200</v>
      </c>
    </row>
    <row r="49" spans="1:8" s="91" customFormat="1">
      <c r="A49" s="240" t="s">
        <v>157</v>
      </c>
      <c r="B49" s="204"/>
      <c r="C49" s="130">
        <v>2166.85</v>
      </c>
      <c r="D49" s="130">
        <v>2224</v>
      </c>
      <c r="E49" s="131">
        <v>0</v>
      </c>
      <c r="F49" s="131">
        <v>0</v>
      </c>
      <c r="G49" s="131">
        <v>0</v>
      </c>
      <c r="H49" s="131">
        <v>0</v>
      </c>
    </row>
    <row r="50" spans="1:8" s="91" customFormat="1">
      <c r="A50" s="239" t="s">
        <v>161</v>
      </c>
      <c r="B50" s="204"/>
      <c r="C50" s="128">
        <f>C57+C54+C51</f>
        <v>45896.85</v>
      </c>
      <c r="D50" s="128">
        <f>D57+D54+D51</f>
        <v>28349</v>
      </c>
      <c r="E50" s="129">
        <v>26601</v>
      </c>
      <c r="F50" s="129">
        <f>F57+F54+F51</f>
        <v>30116</v>
      </c>
      <c r="G50" s="129">
        <v>25801</v>
      </c>
      <c r="H50" s="129">
        <v>26301</v>
      </c>
    </row>
    <row r="51" spans="1:8" s="91" customFormat="1">
      <c r="A51" s="237" t="s">
        <v>142</v>
      </c>
      <c r="B51" s="204"/>
      <c r="C51" s="124">
        <f>C52</f>
        <v>19179.099999999999</v>
      </c>
      <c r="D51" s="124">
        <f>D52</f>
        <v>18000</v>
      </c>
      <c r="E51" s="125">
        <v>19100</v>
      </c>
      <c r="F51" s="125">
        <f>F52</f>
        <v>22215</v>
      </c>
      <c r="G51" s="125">
        <v>18300</v>
      </c>
      <c r="H51" s="125">
        <v>18300</v>
      </c>
    </row>
    <row r="52" spans="1:8" s="91" customFormat="1">
      <c r="A52" s="240" t="s">
        <v>162</v>
      </c>
      <c r="B52" s="204"/>
      <c r="C52" s="130">
        <f>C53</f>
        <v>19179.099999999999</v>
      </c>
      <c r="D52" s="130">
        <f>D53</f>
        <v>18000</v>
      </c>
      <c r="E52" s="131">
        <v>19100</v>
      </c>
      <c r="F52" s="131">
        <f>F53</f>
        <v>22215</v>
      </c>
      <c r="G52" s="131">
        <v>18300</v>
      </c>
      <c r="H52" s="131">
        <v>18300</v>
      </c>
    </row>
    <row r="53" spans="1:8" s="91" customFormat="1">
      <c r="A53" s="240" t="s">
        <v>163</v>
      </c>
      <c r="B53" s="204"/>
      <c r="C53" s="130">
        <v>19179.099999999999</v>
      </c>
      <c r="D53" s="130">
        <v>18000</v>
      </c>
      <c r="E53" s="131">
        <v>19100</v>
      </c>
      <c r="F53" s="131">
        <v>22215</v>
      </c>
      <c r="G53" s="131">
        <v>18300</v>
      </c>
      <c r="H53" s="131">
        <v>18300</v>
      </c>
    </row>
    <row r="54" spans="1:8" s="91" customFormat="1">
      <c r="A54" s="237" t="s">
        <v>143</v>
      </c>
      <c r="B54" s="204"/>
      <c r="C54" s="124">
        <f>C55</f>
        <v>9694.49</v>
      </c>
      <c r="D54" s="124">
        <f>D55</f>
        <v>8769</v>
      </c>
      <c r="E54" s="125">
        <v>5501</v>
      </c>
      <c r="F54" s="125">
        <f>F55</f>
        <v>5901</v>
      </c>
      <c r="G54" s="125">
        <v>5501</v>
      </c>
      <c r="H54" s="125">
        <v>6001</v>
      </c>
    </row>
    <row r="55" spans="1:8" s="91" customFormat="1">
      <c r="A55" s="240" t="s">
        <v>162</v>
      </c>
      <c r="B55" s="204"/>
      <c r="C55" s="130">
        <f>C56</f>
        <v>9694.49</v>
      </c>
      <c r="D55" s="130">
        <f>D56</f>
        <v>8769</v>
      </c>
      <c r="E55" s="131">
        <v>5501</v>
      </c>
      <c r="F55" s="131">
        <f>F56</f>
        <v>5901</v>
      </c>
      <c r="G55" s="131">
        <v>5501</v>
      </c>
      <c r="H55" s="131">
        <v>6001</v>
      </c>
    </row>
    <row r="56" spans="1:8" s="91" customFormat="1">
      <c r="A56" s="240" t="s">
        <v>163</v>
      </c>
      <c r="B56" s="204"/>
      <c r="C56" s="130">
        <v>9694.49</v>
      </c>
      <c r="D56" s="130">
        <v>8769</v>
      </c>
      <c r="E56" s="131">
        <v>5501</v>
      </c>
      <c r="F56" s="131">
        <v>5901</v>
      </c>
      <c r="G56" s="131">
        <v>5501</v>
      </c>
      <c r="H56" s="131">
        <v>6001</v>
      </c>
    </row>
    <row r="57" spans="1:8" s="91" customFormat="1">
      <c r="A57" s="237" t="s">
        <v>149</v>
      </c>
      <c r="B57" s="204"/>
      <c r="C57" s="124">
        <f>C58</f>
        <v>17023.259999999998</v>
      </c>
      <c r="D57" s="124">
        <f>D58</f>
        <v>1580</v>
      </c>
      <c r="E57" s="125">
        <v>2000</v>
      </c>
      <c r="F57" s="125">
        <f>F58</f>
        <v>2000</v>
      </c>
      <c r="G57" s="125">
        <v>2000</v>
      </c>
      <c r="H57" s="125">
        <v>2000</v>
      </c>
    </row>
    <row r="58" spans="1:8" s="91" customFormat="1">
      <c r="A58" s="240" t="s">
        <v>162</v>
      </c>
      <c r="B58" s="204"/>
      <c r="C58" s="130">
        <f>C59</f>
        <v>17023.259999999998</v>
      </c>
      <c r="D58" s="130">
        <f>D59</f>
        <v>1580</v>
      </c>
      <c r="E58" s="131">
        <v>2000</v>
      </c>
      <c r="F58" s="131">
        <f>F59</f>
        <v>2000</v>
      </c>
      <c r="G58" s="131">
        <v>2000</v>
      </c>
      <c r="H58" s="131">
        <v>2000</v>
      </c>
    </row>
    <row r="59" spans="1:8" s="91" customFormat="1">
      <c r="A59" s="240" t="s">
        <v>163</v>
      </c>
      <c r="B59" s="204"/>
      <c r="C59" s="130">
        <v>17023.259999999998</v>
      </c>
      <c r="D59" s="130">
        <v>1580</v>
      </c>
      <c r="E59" s="131">
        <v>2000</v>
      </c>
      <c r="F59" s="131">
        <v>2000</v>
      </c>
      <c r="G59" s="131">
        <v>2000</v>
      </c>
      <c r="H59" s="131">
        <v>2000</v>
      </c>
    </row>
    <row r="60" spans="1:8" s="91" customFormat="1">
      <c r="A60" s="239" t="s">
        <v>164</v>
      </c>
      <c r="B60" s="204"/>
      <c r="C60" s="128">
        <f>C61+C64</f>
        <v>0</v>
      </c>
      <c r="D60" s="128">
        <f>D61+D64</f>
        <v>27600</v>
      </c>
      <c r="E60" s="129">
        <v>31000</v>
      </c>
      <c r="F60" s="129">
        <f>F61+F64</f>
        <v>31000</v>
      </c>
      <c r="G60" s="129">
        <v>31000</v>
      </c>
      <c r="H60" s="129">
        <v>31000</v>
      </c>
    </row>
    <row r="61" spans="1:8" s="91" customFormat="1">
      <c r="A61" s="237" t="s">
        <v>142</v>
      </c>
      <c r="B61" s="204"/>
      <c r="C61" s="124">
        <f>SUM(C62)</f>
        <v>0</v>
      </c>
      <c r="D61" s="124">
        <f>SUM(D62)</f>
        <v>1200</v>
      </c>
      <c r="E61" s="125">
        <v>1500</v>
      </c>
      <c r="F61" s="125">
        <f>SUM(F62)</f>
        <v>1500</v>
      </c>
      <c r="G61" s="125">
        <v>1500</v>
      </c>
      <c r="H61" s="125">
        <v>1500</v>
      </c>
    </row>
    <row r="62" spans="1:8" s="91" customFormat="1">
      <c r="A62" s="240" t="s">
        <v>162</v>
      </c>
      <c r="B62" s="204"/>
      <c r="C62" s="130">
        <f>SUM(C63)</f>
        <v>0</v>
      </c>
      <c r="D62" s="130">
        <f>SUM(D63)</f>
        <v>1200</v>
      </c>
      <c r="E62" s="131">
        <v>1500</v>
      </c>
      <c r="F62" s="131">
        <f>SUM(F63)</f>
        <v>1500</v>
      </c>
      <c r="G62" s="131">
        <v>1500</v>
      </c>
      <c r="H62" s="131">
        <v>1500</v>
      </c>
    </row>
    <row r="63" spans="1:8" s="91" customFormat="1">
      <c r="A63" s="240" t="s">
        <v>163</v>
      </c>
      <c r="B63" s="204"/>
      <c r="C63" s="130">
        <v>0</v>
      </c>
      <c r="D63" s="130">
        <v>1200</v>
      </c>
      <c r="E63" s="131">
        <v>1500</v>
      </c>
      <c r="F63" s="131">
        <v>1500</v>
      </c>
      <c r="G63" s="131">
        <v>1500</v>
      </c>
      <c r="H63" s="131">
        <v>1500</v>
      </c>
    </row>
    <row r="64" spans="1:8" s="91" customFormat="1">
      <c r="A64" s="237" t="s">
        <v>149</v>
      </c>
      <c r="B64" s="204"/>
      <c r="C64" s="124">
        <f>C65+C67</f>
        <v>0</v>
      </c>
      <c r="D64" s="124">
        <f>D65+D67</f>
        <v>26400</v>
      </c>
      <c r="E64" s="125">
        <v>29500</v>
      </c>
      <c r="F64" s="125">
        <f>F65+F67</f>
        <v>29500</v>
      </c>
      <c r="G64" s="125">
        <v>29500</v>
      </c>
      <c r="H64" s="125">
        <v>29500</v>
      </c>
    </row>
    <row r="65" spans="1:8" s="91" customFormat="1">
      <c r="A65" s="240" t="s">
        <v>155</v>
      </c>
      <c r="B65" s="204"/>
      <c r="C65" s="130">
        <f>SUM(C66:C66)</f>
        <v>0</v>
      </c>
      <c r="D65" s="130">
        <f>SUM(D66:D66)</f>
        <v>7300</v>
      </c>
      <c r="E65" s="131">
        <v>8500</v>
      </c>
      <c r="F65" s="131">
        <f>SUM(F66:F66)</f>
        <v>0</v>
      </c>
      <c r="G65" s="131">
        <v>8500</v>
      </c>
      <c r="H65" s="131">
        <v>8500</v>
      </c>
    </row>
    <row r="66" spans="1:8" s="91" customFormat="1">
      <c r="A66" s="240" t="s">
        <v>165</v>
      </c>
      <c r="B66" s="204"/>
      <c r="C66" s="130">
        <v>0</v>
      </c>
      <c r="D66" s="130">
        <v>7300</v>
      </c>
      <c r="E66" s="131">
        <v>8500</v>
      </c>
      <c r="F66" s="131">
        <v>0</v>
      </c>
      <c r="G66" s="131">
        <v>8500</v>
      </c>
      <c r="H66" s="131">
        <v>8500</v>
      </c>
    </row>
    <row r="67" spans="1:8" s="91" customFormat="1">
      <c r="A67" s="240" t="s">
        <v>162</v>
      </c>
      <c r="B67" s="204"/>
      <c r="C67" s="130">
        <f>C68</f>
        <v>0</v>
      </c>
      <c r="D67" s="130">
        <f>D68</f>
        <v>19100</v>
      </c>
      <c r="E67" s="131">
        <v>21000</v>
      </c>
      <c r="F67" s="131">
        <f>F68</f>
        <v>29500</v>
      </c>
      <c r="G67" s="131">
        <v>21000</v>
      </c>
      <c r="H67" s="131">
        <v>21000</v>
      </c>
    </row>
    <row r="68" spans="1:8" s="91" customFormat="1">
      <c r="A68" s="240" t="s">
        <v>163</v>
      </c>
      <c r="B68" s="204"/>
      <c r="C68" s="130">
        <v>0</v>
      </c>
      <c r="D68" s="130">
        <v>19100</v>
      </c>
      <c r="E68" s="131">
        <v>21000</v>
      </c>
      <c r="F68" s="131">
        <v>29500</v>
      </c>
      <c r="G68" s="131">
        <v>21000</v>
      </c>
      <c r="H68" s="131">
        <v>21000</v>
      </c>
    </row>
    <row r="69" spans="1:8" s="91" customFormat="1">
      <c r="A69" s="239" t="s">
        <v>166</v>
      </c>
      <c r="B69" s="204"/>
      <c r="C69" s="128">
        <f>C80+C83+C77+C70+C74</f>
        <v>303594.5</v>
      </c>
      <c r="D69" s="128">
        <f>D80+D83+D77+D70</f>
        <v>380170</v>
      </c>
      <c r="E69" s="129">
        <v>451910</v>
      </c>
      <c r="F69" s="129">
        <f>F80+F83+F77+F70+F74</f>
        <v>466596</v>
      </c>
      <c r="G69" s="129">
        <v>438910</v>
      </c>
      <c r="H69" s="129">
        <v>445910</v>
      </c>
    </row>
    <row r="70" spans="1:8" s="91" customFormat="1">
      <c r="A70" s="237" t="s">
        <v>142</v>
      </c>
      <c r="B70" s="204"/>
      <c r="C70" s="124">
        <f>SUM(C71)</f>
        <v>193843.02</v>
      </c>
      <c r="D70" s="124">
        <f>SUM(D71)</f>
        <v>206715</v>
      </c>
      <c r="E70" s="125">
        <v>276910</v>
      </c>
      <c r="F70" s="125">
        <f>SUM(F71)</f>
        <v>276910</v>
      </c>
      <c r="G70" s="125">
        <v>259910</v>
      </c>
      <c r="H70" s="125">
        <v>266910</v>
      </c>
    </row>
    <row r="71" spans="1:8" s="91" customFormat="1">
      <c r="A71" s="240" t="s">
        <v>155</v>
      </c>
      <c r="B71" s="204"/>
      <c r="C71" s="130">
        <f>SUM(C72:C73)</f>
        <v>193843.02</v>
      </c>
      <c r="D71" s="130">
        <f>SUM(D72:D73)</f>
        <v>206715</v>
      </c>
      <c r="E71" s="131">
        <v>276910</v>
      </c>
      <c r="F71" s="131">
        <f>SUM(F72:F73)</f>
        <v>276910</v>
      </c>
      <c r="G71" s="131">
        <v>259910</v>
      </c>
      <c r="H71" s="131">
        <v>266910</v>
      </c>
    </row>
    <row r="72" spans="1:8" s="91" customFormat="1">
      <c r="A72" s="240" t="s">
        <v>160</v>
      </c>
      <c r="B72" s="204"/>
      <c r="C72" s="130">
        <v>151765.60999999999</v>
      </c>
      <c r="D72" s="130">
        <f>175000+1165</f>
        <v>176165</v>
      </c>
      <c r="E72" s="131">
        <v>254000</v>
      </c>
      <c r="F72" s="131">
        <v>241000</v>
      </c>
      <c r="G72" s="131">
        <v>236000</v>
      </c>
      <c r="H72" s="131">
        <v>242000</v>
      </c>
    </row>
    <row r="73" spans="1:8" s="91" customFormat="1">
      <c r="A73" s="240" t="s">
        <v>156</v>
      </c>
      <c r="B73" s="204"/>
      <c r="C73" s="130">
        <v>42077.41</v>
      </c>
      <c r="D73" s="130">
        <f>22750+7800</f>
        <v>30550</v>
      </c>
      <c r="E73" s="131">
        <v>22910</v>
      </c>
      <c r="F73" s="131">
        <v>35910</v>
      </c>
      <c r="G73" s="131">
        <v>23910</v>
      </c>
      <c r="H73" s="131">
        <v>24910</v>
      </c>
    </row>
    <row r="74" spans="1:8" s="91" customFormat="1">
      <c r="A74" s="237" t="s">
        <v>143</v>
      </c>
      <c r="B74" s="204"/>
      <c r="C74" s="124">
        <f>SUM(C75)</f>
        <v>484.78</v>
      </c>
      <c r="D74" s="124">
        <f>SUM(D75)</f>
        <v>0</v>
      </c>
      <c r="E74" s="125">
        <v>0</v>
      </c>
      <c r="F74" s="125">
        <f>SUM(F75)</f>
        <v>5000</v>
      </c>
      <c r="G74" s="125">
        <v>0</v>
      </c>
      <c r="H74" s="125">
        <v>0</v>
      </c>
    </row>
    <row r="75" spans="1:8" s="91" customFormat="1">
      <c r="A75" s="240" t="s">
        <v>155</v>
      </c>
      <c r="B75" s="204"/>
      <c r="C75" s="130">
        <f>SUM(C76)</f>
        <v>484.78</v>
      </c>
      <c r="D75" s="130">
        <f>SUM(D76)</f>
        <v>0</v>
      </c>
      <c r="E75" s="131">
        <v>0</v>
      </c>
      <c r="F75" s="131">
        <f>SUM(F76)</f>
        <v>5000</v>
      </c>
      <c r="G75" s="131">
        <v>0</v>
      </c>
      <c r="H75" s="131">
        <v>0</v>
      </c>
    </row>
    <row r="76" spans="1:8" s="91" customFormat="1">
      <c r="A76" s="240" t="s">
        <v>156</v>
      </c>
      <c r="B76" s="204"/>
      <c r="C76" s="130">
        <v>484.78</v>
      </c>
      <c r="D76" s="130">
        <v>0</v>
      </c>
      <c r="E76" s="131">
        <v>0</v>
      </c>
      <c r="F76" s="131">
        <v>5000</v>
      </c>
      <c r="G76" s="131">
        <v>0</v>
      </c>
      <c r="H76" s="131">
        <v>0</v>
      </c>
    </row>
    <row r="77" spans="1:8" s="91" customFormat="1">
      <c r="A77" s="237" t="s">
        <v>146</v>
      </c>
      <c r="B77" s="204"/>
      <c r="C77" s="124">
        <f>C78</f>
        <v>44600.77</v>
      </c>
      <c r="D77" s="124">
        <f>D78</f>
        <v>71200</v>
      </c>
      <c r="E77" s="125">
        <v>74000</v>
      </c>
      <c r="F77" s="125">
        <f>F78</f>
        <v>77108</v>
      </c>
      <c r="G77" s="125">
        <v>79000</v>
      </c>
      <c r="H77" s="125">
        <v>79000</v>
      </c>
    </row>
    <row r="78" spans="1:8" s="91" customFormat="1">
      <c r="A78" s="240" t="s">
        <v>155</v>
      </c>
      <c r="B78" s="204"/>
      <c r="C78" s="130">
        <f>C79</f>
        <v>44600.77</v>
      </c>
      <c r="D78" s="130">
        <f>D79</f>
        <v>71200</v>
      </c>
      <c r="E78" s="131">
        <v>74000</v>
      </c>
      <c r="F78" s="131">
        <f>F79</f>
        <v>77108</v>
      </c>
      <c r="G78" s="131">
        <v>79000</v>
      </c>
      <c r="H78" s="131">
        <v>79000</v>
      </c>
    </row>
    <row r="79" spans="1:8" s="91" customFormat="1">
      <c r="A79" s="240" t="s">
        <v>156</v>
      </c>
      <c r="B79" s="204"/>
      <c r="C79" s="130">
        <v>44600.77</v>
      </c>
      <c r="D79" s="130">
        <v>71200</v>
      </c>
      <c r="E79" s="131">
        <v>74000</v>
      </c>
      <c r="F79" s="131">
        <v>77108</v>
      </c>
      <c r="G79" s="131">
        <v>79000</v>
      </c>
      <c r="H79" s="131">
        <v>79000</v>
      </c>
    </row>
    <row r="80" spans="1:8" s="91" customFormat="1">
      <c r="A80" s="237" t="s">
        <v>147</v>
      </c>
      <c r="B80" s="204"/>
      <c r="C80" s="124">
        <v>0</v>
      </c>
      <c r="D80" s="124">
        <v>0</v>
      </c>
      <c r="E80" s="125">
        <v>1000</v>
      </c>
      <c r="F80" s="125">
        <f>SUM(F81)</f>
        <v>892</v>
      </c>
      <c r="G80" s="125">
        <v>0</v>
      </c>
      <c r="H80" s="125">
        <v>0</v>
      </c>
    </row>
    <row r="81" spans="1:10" s="91" customFormat="1">
      <c r="A81" s="240" t="s">
        <v>155</v>
      </c>
      <c r="B81" s="204"/>
      <c r="C81" s="130">
        <v>0</v>
      </c>
      <c r="D81" s="130">
        <v>0</v>
      </c>
      <c r="E81" s="131">
        <v>1000</v>
      </c>
      <c r="F81" s="131">
        <f>SUM(F82)</f>
        <v>892</v>
      </c>
      <c r="G81" s="131">
        <v>0</v>
      </c>
      <c r="H81" s="131">
        <v>0</v>
      </c>
    </row>
    <row r="82" spans="1:10" s="91" customFormat="1">
      <c r="A82" s="240" t="s">
        <v>156</v>
      </c>
      <c r="B82" s="204"/>
      <c r="C82" s="130">
        <v>0</v>
      </c>
      <c r="D82" s="130">
        <v>0</v>
      </c>
      <c r="E82" s="131">
        <v>1000</v>
      </c>
      <c r="F82" s="131">
        <v>892</v>
      </c>
      <c r="G82" s="131">
        <v>0</v>
      </c>
      <c r="H82" s="131">
        <v>0</v>
      </c>
    </row>
    <row r="83" spans="1:10" s="91" customFormat="1">
      <c r="A83" s="237" t="s">
        <v>149</v>
      </c>
      <c r="B83" s="204"/>
      <c r="C83" s="124">
        <f>C84</f>
        <v>64665.93</v>
      </c>
      <c r="D83" s="124">
        <f>D84</f>
        <v>102255</v>
      </c>
      <c r="E83" s="125">
        <v>100000</v>
      </c>
      <c r="F83" s="125">
        <f>F84</f>
        <v>106686</v>
      </c>
      <c r="G83" s="125">
        <v>100000</v>
      </c>
      <c r="H83" s="125">
        <v>100000</v>
      </c>
    </row>
    <row r="84" spans="1:10" s="91" customFormat="1">
      <c r="A84" s="240" t="s">
        <v>155</v>
      </c>
      <c r="B84" s="204"/>
      <c r="C84" s="130">
        <f>C85</f>
        <v>64665.93</v>
      </c>
      <c r="D84" s="130">
        <f>D85</f>
        <v>102255</v>
      </c>
      <c r="E84" s="131">
        <v>100000</v>
      </c>
      <c r="F84" s="131">
        <f>F85</f>
        <v>106686</v>
      </c>
      <c r="G84" s="131">
        <v>100000</v>
      </c>
      <c r="H84" s="131">
        <v>100000</v>
      </c>
    </row>
    <row r="85" spans="1:10" s="91" customFormat="1">
      <c r="A85" s="240" t="s">
        <v>156</v>
      </c>
      <c r="B85" s="204"/>
      <c r="C85" s="130">
        <v>64665.93</v>
      </c>
      <c r="D85" s="130">
        <v>102255</v>
      </c>
      <c r="E85" s="131">
        <v>100000</v>
      </c>
      <c r="F85" s="131">
        <v>106686</v>
      </c>
      <c r="G85" s="131">
        <v>100000</v>
      </c>
      <c r="H85" s="131">
        <v>100000</v>
      </c>
    </row>
    <row r="86" spans="1:10" s="91" customFormat="1">
      <c r="A86" s="239" t="s">
        <v>167</v>
      </c>
      <c r="B86" s="204"/>
      <c r="C86" s="128">
        <f>C87+C92+C96+C99+C104+C108</f>
        <v>39009.589999999997</v>
      </c>
      <c r="D86" s="128">
        <f>D87+D92+D96+D99+D104+D108</f>
        <v>39499</v>
      </c>
      <c r="E86" s="129">
        <v>57950</v>
      </c>
      <c r="F86" s="129">
        <f>F87+F92+F96+F99+F102+F108+F105</f>
        <v>54795</v>
      </c>
      <c r="G86" s="129">
        <v>50300</v>
      </c>
      <c r="H86" s="129">
        <v>50300</v>
      </c>
      <c r="J86" s="127"/>
    </row>
    <row r="87" spans="1:10" s="91" customFormat="1">
      <c r="A87" s="237" t="s">
        <v>142</v>
      </c>
      <c r="B87" s="204"/>
      <c r="C87" s="124">
        <f>C88</f>
        <v>6836.71</v>
      </c>
      <c r="D87" s="124">
        <f>D88</f>
        <v>3300</v>
      </c>
      <c r="E87" s="125">
        <v>16450</v>
      </c>
      <c r="F87" s="125">
        <f>F88</f>
        <v>16935</v>
      </c>
      <c r="G87" s="125">
        <v>13500</v>
      </c>
      <c r="H87" s="125">
        <v>13500</v>
      </c>
    </row>
    <row r="88" spans="1:10" s="91" customFormat="1">
      <c r="A88" s="240" t="s">
        <v>155</v>
      </c>
      <c r="B88" s="204"/>
      <c r="C88" s="130">
        <f>SUM(C89:C91)</f>
        <v>6836.71</v>
      </c>
      <c r="D88" s="130">
        <f>SUM(D89:D91)</f>
        <v>3300</v>
      </c>
      <c r="E88" s="131">
        <v>16450</v>
      </c>
      <c r="F88" s="131">
        <f>SUM(F89:F91)</f>
        <v>16935</v>
      </c>
      <c r="G88" s="131">
        <v>13500</v>
      </c>
      <c r="H88" s="131">
        <v>13500</v>
      </c>
    </row>
    <row r="89" spans="1:10" s="91" customFormat="1">
      <c r="A89" s="240" t="s">
        <v>160</v>
      </c>
      <c r="B89" s="204"/>
      <c r="C89" s="130">
        <v>1990.91</v>
      </c>
      <c r="D89" s="130">
        <v>0</v>
      </c>
      <c r="E89" s="131">
        <v>2450</v>
      </c>
      <c r="F89" s="131">
        <v>2450</v>
      </c>
      <c r="G89" s="131">
        <v>3500</v>
      </c>
      <c r="H89" s="131">
        <v>3500</v>
      </c>
    </row>
    <row r="90" spans="1:10" s="91" customFormat="1">
      <c r="A90" s="240" t="s">
        <v>156</v>
      </c>
      <c r="B90" s="204"/>
      <c r="C90" s="130">
        <v>3575.8</v>
      </c>
      <c r="D90" s="130">
        <v>0</v>
      </c>
      <c r="E90" s="131">
        <v>10500</v>
      </c>
      <c r="F90" s="131">
        <v>10985</v>
      </c>
      <c r="G90" s="131">
        <v>6500</v>
      </c>
      <c r="H90" s="131">
        <v>6500</v>
      </c>
    </row>
    <row r="91" spans="1:10" s="91" customFormat="1">
      <c r="A91" s="240" t="s">
        <v>165</v>
      </c>
      <c r="B91" s="204"/>
      <c r="C91" s="130">
        <v>1270</v>
      </c>
      <c r="D91" s="130">
        <v>3300</v>
      </c>
      <c r="E91" s="131">
        <v>3500</v>
      </c>
      <c r="F91" s="131">
        <v>3500</v>
      </c>
      <c r="G91" s="131">
        <v>3500</v>
      </c>
      <c r="H91" s="131">
        <v>3500</v>
      </c>
    </row>
    <row r="92" spans="1:10" s="91" customFormat="1">
      <c r="A92" s="237" t="s">
        <v>143</v>
      </c>
      <c r="B92" s="204"/>
      <c r="C92" s="124">
        <f>C93</f>
        <v>164.82</v>
      </c>
      <c r="D92" s="124">
        <f>D93</f>
        <v>1000</v>
      </c>
      <c r="E92" s="125">
        <v>1500</v>
      </c>
      <c r="F92" s="125">
        <f>F93</f>
        <v>1000</v>
      </c>
      <c r="G92" s="125">
        <v>1500</v>
      </c>
      <c r="H92" s="125">
        <v>1500</v>
      </c>
    </row>
    <row r="93" spans="1:10" s="91" customFormat="1">
      <c r="A93" s="240" t="s">
        <v>155</v>
      </c>
      <c r="B93" s="204"/>
      <c r="C93" s="130">
        <f>SUM(C94:C95)</f>
        <v>164.82</v>
      </c>
      <c r="D93" s="130">
        <f>SUM(D94:D95)</f>
        <v>1000</v>
      </c>
      <c r="E93" s="131">
        <v>1500</v>
      </c>
      <c r="F93" s="131">
        <f>SUM(F94:F95)</f>
        <v>1000</v>
      </c>
      <c r="G93" s="131">
        <v>1500</v>
      </c>
      <c r="H93" s="131">
        <v>1500</v>
      </c>
    </row>
    <row r="94" spans="1:10" s="91" customFormat="1">
      <c r="A94" s="240" t="s">
        <v>160</v>
      </c>
      <c r="B94" s="204"/>
      <c r="C94" s="130">
        <v>0</v>
      </c>
      <c r="D94" s="130">
        <v>0</v>
      </c>
      <c r="E94" s="131">
        <v>0</v>
      </c>
      <c r="F94" s="131">
        <v>0</v>
      </c>
      <c r="G94" s="131">
        <v>0</v>
      </c>
      <c r="H94" s="131">
        <v>0</v>
      </c>
    </row>
    <row r="95" spans="1:10" s="91" customFormat="1">
      <c r="A95" s="240" t="s">
        <v>156</v>
      </c>
      <c r="B95" s="204"/>
      <c r="C95" s="130">
        <v>164.82</v>
      </c>
      <c r="D95" s="130">
        <v>1000</v>
      </c>
      <c r="E95" s="131">
        <v>1500</v>
      </c>
      <c r="F95" s="131">
        <v>1000</v>
      </c>
      <c r="G95" s="131">
        <v>1500</v>
      </c>
      <c r="H95" s="131">
        <v>1500</v>
      </c>
    </row>
    <row r="96" spans="1:10" s="91" customFormat="1">
      <c r="A96" s="237" t="s">
        <v>146</v>
      </c>
      <c r="B96" s="204"/>
      <c r="C96" s="124">
        <f>C97</f>
        <v>13067.7</v>
      </c>
      <c r="D96" s="124">
        <f>D97</f>
        <v>21000</v>
      </c>
      <c r="E96" s="125">
        <v>21000</v>
      </c>
      <c r="F96" s="125">
        <f>F97</f>
        <v>17000</v>
      </c>
      <c r="G96" s="125">
        <v>21000</v>
      </c>
      <c r="H96" s="125">
        <v>21000</v>
      </c>
    </row>
    <row r="97" spans="1:8" s="91" customFormat="1">
      <c r="A97" s="240" t="s">
        <v>155</v>
      </c>
      <c r="B97" s="204"/>
      <c r="C97" s="130">
        <f>C98</f>
        <v>13067.7</v>
      </c>
      <c r="D97" s="130">
        <f>D98</f>
        <v>21000</v>
      </c>
      <c r="E97" s="131">
        <v>21000</v>
      </c>
      <c r="F97" s="131">
        <f>F98</f>
        <v>17000</v>
      </c>
      <c r="G97" s="131">
        <v>21000</v>
      </c>
      <c r="H97" s="131">
        <v>21000</v>
      </c>
    </row>
    <row r="98" spans="1:8" s="91" customFormat="1">
      <c r="A98" s="240" t="s">
        <v>156</v>
      </c>
      <c r="B98" s="204"/>
      <c r="C98" s="130">
        <v>13067.7</v>
      </c>
      <c r="D98" s="130">
        <v>21000</v>
      </c>
      <c r="E98" s="131">
        <v>21000</v>
      </c>
      <c r="F98" s="131">
        <v>17000</v>
      </c>
      <c r="G98" s="131">
        <v>21000</v>
      </c>
      <c r="H98" s="131">
        <v>21000</v>
      </c>
    </row>
    <row r="99" spans="1:8" s="91" customFormat="1">
      <c r="A99" s="237" t="s">
        <v>148</v>
      </c>
      <c r="B99" s="204"/>
      <c r="C99" s="124">
        <f>C100</f>
        <v>4340</v>
      </c>
      <c r="D99" s="124"/>
      <c r="E99" s="125">
        <v>5200</v>
      </c>
      <c r="F99" s="125">
        <f>F100</f>
        <v>5200</v>
      </c>
      <c r="G99" s="125">
        <v>0</v>
      </c>
      <c r="H99" s="125">
        <v>0</v>
      </c>
    </row>
    <row r="100" spans="1:8" s="91" customFormat="1">
      <c r="A100" s="240" t="s">
        <v>155</v>
      </c>
      <c r="B100" s="204"/>
      <c r="C100" s="130">
        <f>C101</f>
        <v>4340</v>
      </c>
      <c r="D100" s="130"/>
      <c r="E100" s="131">
        <v>5200</v>
      </c>
      <c r="F100" s="131">
        <f>F101</f>
        <v>5200</v>
      </c>
      <c r="G100" s="131">
        <v>0</v>
      </c>
      <c r="H100" s="131">
        <v>0</v>
      </c>
    </row>
    <row r="101" spans="1:8" s="91" customFormat="1">
      <c r="A101" s="240" t="s">
        <v>156</v>
      </c>
      <c r="B101" s="204"/>
      <c r="C101" s="130">
        <v>4340</v>
      </c>
      <c r="D101" s="130"/>
      <c r="E101" s="131">
        <v>5200</v>
      </c>
      <c r="F101" s="131">
        <v>5200</v>
      </c>
      <c r="G101" s="131">
        <v>0</v>
      </c>
      <c r="H101" s="131">
        <v>0</v>
      </c>
    </row>
    <row r="102" spans="1:8" s="91" customFormat="1">
      <c r="A102" s="237" t="s">
        <v>182</v>
      </c>
      <c r="B102" s="204"/>
      <c r="C102" s="124">
        <f>C103</f>
        <v>0</v>
      </c>
      <c r="D102" s="124"/>
      <c r="E102" s="125">
        <v>5200</v>
      </c>
      <c r="F102" s="125">
        <f>F103</f>
        <v>860</v>
      </c>
      <c r="G102" s="125">
        <v>0</v>
      </c>
      <c r="H102" s="125">
        <v>0</v>
      </c>
    </row>
    <row r="103" spans="1:8" s="91" customFormat="1">
      <c r="A103" s="240" t="s">
        <v>155</v>
      </c>
      <c r="B103" s="204"/>
      <c r="C103" s="130">
        <v>0</v>
      </c>
      <c r="D103" s="130"/>
      <c r="E103" s="131">
        <v>5200</v>
      </c>
      <c r="F103" s="131">
        <f>F104</f>
        <v>860</v>
      </c>
      <c r="G103" s="131">
        <v>0</v>
      </c>
      <c r="H103" s="131">
        <v>0</v>
      </c>
    </row>
    <row r="104" spans="1:8" s="91" customFormat="1">
      <c r="A104" s="240" t="s">
        <v>156</v>
      </c>
      <c r="B104" s="204"/>
      <c r="C104" s="130">
        <v>0</v>
      </c>
      <c r="D104" s="130"/>
      <c r="E104" s="131">
        <v>5200</v>
      </c>
      <c r="F104" s="131">
        <v>860</v>
      </c>
      <c r="G104" s="131">
        <v>0</v>
      </c>
      <c r="H104" s="131">
        <v>0</v>
      </c>
    </row>
    <row r="105" spans="1:8" s="91" customFormat="1">
      <c r="A105" s="237" t="s">
        <v>149</v>
      </c>
      <c r="B105" s="204"/>
      <c r="C105" s="124">
        <f t="shared" ref="C105:F106" si="0">C106</f>
        <v>0</v>
      </c>
      <c r="D105" s="124">
        <f t="shared" si="0"/>
        <v>102255</v>
      </c>
      <c r="E105" s="125">
        <f t="shared" si="0"/>
        <v>6300</v>
      </c>
      <c r="F105" s="125">
        <f t="shared" si="0"/>
        <v>6300</v>
      </c>
      <c r="G105" s="125">
        <v>0</v>
      </c>
      <c r="H105" s="125">
        <v>0</v>
      </c>
    </row>
    <row r="106" spans="1:8" s="91" customFormat="1">
      <c r="A106" s="240" t="s">
        <v>155</v>
      </c>
      <c r="B106" s="204"/>
      <c r="C106" s="130">
        <f t="shared" si="0"/>
        <v>0</v>
      </c>
      <c r="D106" s="130">
        <f t="shared" si="0"/>
        <v>102255</v>
      </c>
      <c r="E106" s="131">
        <f t="shared" si="0"/>
        <v>6300</v>
      </c>
      <c r="F106" s="131">
        <f t="shared" si="0"/>
        <v>6300</v>
      </c>
      <c r="G106" s="131">
        <v>0</v>
      </c>
      <c r="H106" s="131">
        <v>0</v>
      </c>
    </row>
    <row r="107" spans="1:8" s="91" customFormat="1">
      <c r="A107" s="240" t="s">
        <v>156</v>
      </c>
      <c r="B107" s="204"/>
      <c r="C107" s="130">
        <v>0</v>
      </c>
      <c r="D107" s="130">
        <v>102255</v>
      </c>
      <c r="E107" s="131">
        <v>6300</v>
      </c>
      <c r="F107" s="131">
        <v>6300</v>
      </c>
      <c r="G107" s="131">
        <v>0</v>
      </c>
      <c r="H107" s="131">
        <v>0</v>
      </c>
    </row>
    <row r="108" spans="1:8" s="91" customFormat="1">
      <c r="A108" s="237" t="s">
        <v>151</v>
      </c>
      <c r="B108" s="204"/>
      <c r="C108" s="124">
        <f>C109</f>
        <v>14600.36</v>
      </c>
      <c r="D108" s="124">
        <f>D109</f>
        <v>14199</v>
      </c>
      <c r="E108" s="125">
        <v>7500</v>
      </c>
      <c r="F108" s="125">
        <f>F109</f>
        <v>7500</v>
      </c>
      <c r="G108" s="125">
        <v>8000</v>
      </c>
      <c r="H108" s="125">
        <v>8000</v>
      </c>
    </row>
    <row r="109" spans="1:8" s="91" customFormat="1">
      <c r="A109" s="240" t="s">
        <v>155</v>
      </c>
      <c r="B109" s="204"/>
      <c r="C109" s="130">
        <f>SUM(C110)</f>
        <v>14600.36</v>
      </c>
      <c r="D109" s="130">
        <f>SUM(D110)</f>
        <v>14199</v>
      </c>
      <c r="E109" s="131">
        <v>7500</v>
      </c>
      <c r="F109" s="131">
        <f>F110</f>
        <v>7500</v>
      </c>
      <c r="G109" s="131">
        <v>8000</v>
      </c>
      <c r="H109" s="131">
        <v>8000</v>
      </c>
    </row>
    <row r="110" spans="1:8" s="91" customFormat="1">
      <c r="A110" s="240" t="s">
        <v>156</v>
      </c>
      <c r="B110" s="204"/>
      <c r="C110" s="130">
        <f>6420+8180.36</f>
        <v>14600.36</v>
      </c>
      <c r="D110" s="130">
        <f>7169+7030</f>
        <v>14199</v>
      </c>
      <c r="E110" s="131">
        <v>7500</v>
      </c>
      <c r="F110" s="131">
        <v>7500</v>
      </c>
      <c r="G110" s="131">
        <v>8000</v>
      </c>
      <c r="H110" s="131">
        <v>8000</v>
      </c>
    </row>
    <row r="111" spans="1:8" s="91" customFormat="1">
      <c r="A111" s="239" t="s">
        <v>168</v>
      </c>
      <c r="B111" s="204"/>
      <c r="C111" s="128">
        <f>C112</f>
        <v>4036.85</v>
      </c>
      <c r="D111" s="128">
        <f t="shared" ref="C111:F113" si="1">D112</f>
        <v>6000</v>
      </c>
      <c r="E111" s="129">
        <v>6000</v>
      </c>
      <c r="F111" s="129">
        <f>F112</f>
        <v>6000</v>
      </c>
      <c r="G111" s="129">
        <v>7000</v>
      </c>
      <c r="H111" s="129">
        <v>8000</v>
      </c>
    </row>
    <row r="112" spans="1:8" s="91" customFormat="1">
      <c r="A112" s="237" t="s">
        <v>148</v>
      </c>
      <c r="B112" s="204"/>
      <c r="C112" s="124">
        <f t="shared" si="1"/>
        <v>4036.85</v>
      </c>
      <c r="D112" s="124">
        <f t="shared" si="1"/>
        <v>6000</v>
      </c>
      <c r="E112" s="125">
        <v>6000</v>
      </c>
      <c r="F112" s="125">
        <f t="shared" si="1"/>
        <v>6000</v>
      </c>
      <c r="G112" s="125">
        <v>7000</v>
      </c>
      <c r="H112" s="125">
        <v>8000</v>
      </c>
    </row>
    <row r="113" spans="1:8" s="91" customFormat="1">
      <c r="A113" s="240" t="s">
        <v>155</v>
      </c>
      <c r="B113" s="204"/>
      <c r="C113" s="130">
        <f t="shared" si="1"/>
        <v>4036.85</v>
      </c>
      <c r="D113" s="130">
        <f t="shared" si="1"/>
        <v>6000</v>
      </c>
      <c r="E113" s="131">
        <v>6000</v>
      </c>
      <c r="F113" s="131">
        <f t="shared" si="1"/>
        <v>6000</v>
      </c>
      <c r="G113" s="131">
        <v>7000</v>
      </c>
      <c r="H113" s="131">
        <v>8000</v>
      </c>
    </row>
    <row r="114" spans="1:8" s="91" customFormat="1">
      <c r="A114" s="240" t="s">
        <v>156</v>
      </c>
      <c r="B114" s="204"/>
      <c r="C114" s="130">
        <v>4036.85</v>
      </c>
      <c r="D114" s="130">
        <v>6000</v>
      </c>
      <c r="E114" s="131">
        <v>6000</v>
      </c>
      <c r="F114" s="131">
        <v>6000</v>
      </c>
      <c r="G114" s="131">
        <v>7000</v>
      </c>
      <c r="H114" s="131">
        <v>8000</v>
      </c>
    </row>
    <row r="115" spans="1:8" s="91" customFormat="1">
      <c r="A115" s="239" t="s">
        <v>169</v>
      </c>
      <c r="B115" s="204"/>
      <c r="C115" s="128">
        <f>C116+C120</f>
        <v>0</v>
      </c>
      <c r="D115" s="128">
        <v>0</v>
      </c>
      <c r="E115" s="129">
        <v>0</v>
      </c>
      <c r="F115" s="129">
        <f>F116+F120</f>
        <v>0</v>
      </c>
      <c r="G115" s="129">
        <v>0</v>
      </c>
      <c r="H115" s="129">
        <v>0</v>
      </c>
    </row>
    <row r="116" spans="1:8" s="91" customFormat="1">
      <c r="A116" s="237" t="s">
        <v>142</v>
      </c>
      <c r="B116" s="204"/>
      <c r="C116" s="124">
        <f>C117</f>
        <v>0</v>
      </c>
      <c r="D116" s="124">
        <v>0</v>
      </c>
      <c r="E116" s="129">
        <v>0</v>
      </c>
      <c r="F116" s="129">
        <f>F117</f>
        <v>0</v>
      </c>
      <c r="G116" s="129">
        <v>0</v>
      </c>
      <c r="H116" s="129">
        <v>0</v>
      </c>
    </row>
    <row r="117" spans="1:8" s="91" customFormat="1">
      <c r="A117" s="240" t="s">
        <v>155</v>
      </c>
      <c r="B117" s="204"/>
      <c r="C117" s="130">
        <f>SUM(C118:C119)</f>
        <v>0</v>
      </c>
      <c r="D117" s="130">
        <v>0</v>
      </c>
      <c r="E117" s="129">
        <v>0</v>
      </c>
      <c r="F117" s="129">
        <f>SUM(F118:F119)</f>
        <v>0</v>
      </c>
      <c r="G117" s="129">
        <v>0</v>
      </c>
      <c r="H117" s="129">
        <v>0</v>
      </c>
    </row>
    <row r="118" spans="1:8" s="91" customFormat="1">
      <c r="A118" s="240" t="s">
        <v>160</v>
      </c>
      <c r="B118" s="204"/>
      <c r="C118" s="130">
        <v>0</v>
      </c>
      <c r="D118" s="130">
        <v>0</v>
      </c>
      <c r="E118" s="129">
        <v>0</v>
      </c>
      <c r="F118" s="129">
        <v>0</v>
      </c>
      <c r="G118" s="129">
        <v>0</v>
      </c>
      <c r="H118" s="129">
        <v>0</v>
      </c>
    </row>
    <row r="119" spans="1:8" s="91" customFormat="1">
      <c r="A119" s="240" t="s">
        <v>156</v>
      </c>
      <c r="B119" s="204"/>
      <c r="C119" s="130">
        <v>0</v>
      </c>
      <c r="D119" s="130">
        <v>0</v>
      </c>
      <c r="E119" s="129">
        <v>0</v>
      </c>
      <c r="F119" s="129">
        <v>0</v>
      </c>
      <c r="G119" s="129">
        <v>0</v>
      </c>
      <c r="H119" s="129">
        <v>0</v>
      </c>
    </row>
    <row r="120" spans="1:8" s="91" customFormat="1">
      <c r="A120" s="237" t="s">
        <v>148</v>
      </c>
      <c r="B120" s="204"/>
      <c r="C120" s="124">
        <f>C121</f>
        <v>0</v>
      </c>
      <c r="D120" s="124">
        <v>0</v>
      </c>
      <c r="E120" s="129">
        <v>0</v>
      </c>
      <c r="F120" s="129">
        <f>F121</f>
        <v>0</v>
      </c>
      <c r="G120" s="129">
        <v>0</v>
      </c>
      <c r="H120" s="129">
        <v>0</v>
      </c>
    </row>
    <row r="121" spans="1:8" s="91" customFormat="1">
      <c r="A121" s="240" t="s">
        <v>155</v>
      </c>
      <c r="B121" s="204"/>
      <c r="C121" s="130">
        <f>SUM(C122:C123)</f>
        <v>0</v>
      </c>
      <c r="D121" s="130">
        <v>0</v>
      </c>
      <c r="E121" s="129">
        <v>0</v>
      </c>
      <c r="F121" s="129">
        <f>SUM(F122:F123)</f>
        <v>0</v>
      </c>
      <c r="G121" s="129">
        <v>0</v>
      </c>
      <c r="H121" s="129">
        <v>0</v>
      </c>
    </row>
    <row r="122" spans="1:8" s="91" customFormat="1">
      <c r="A122" s="240" t="s">
        <v>160</v>
      </c>
      <c r="B122" s="204"/>
      <c r="C122" s="130">
        <v>0</v>
      </c>
      <c r="D122" s="130">
        <v>0</v>
      </c>
      <c r="E122" s="129">
        <v>0</v>
      </c>
      <c r="F122" s="129">
        <v>0</v>
      </c>
      <c r="G122" s="129">
        <v>0</v>
      </c>
      <c r="H122" s="129">
        <v>0</v>
      </c>
    </row>
    <row r="123" spans="1:8" s="91" customFormat="1">
      <c r="A123" s="240" t="s">
        <v>156</v>
      </c>
      <c r="B123" s="204"/>
      <c r="C123" s="130">
        <v>0</v>
      </c>
      <c r="D123" s="130">
        <v>0</v>
      </c>
      <c r="E123" s="129">
        <v>0</v>
      </c>
      <c r="F123" s="129">
        <v>0</v>
      </c>
      <c r="G123" s="129">
        <v>0</v>
      </c>
      <c r="H123" s="129">
        <v>0</v>
      </c>
    </row>
    <row r="124" spans="1:8" s="91" customFormat="1">
      <c r="A124" s="239" t="s">
        <v>170</v>
      </c>
      <c r="B124" s="204"/>
      <c r="C124" s="128">
        <f>C125+C129</f>
        <v>49583.34</v>
      </c>
      <c r="D124" s="128">
        <f>D125+D129</f>
        <v>49584</v>
      </c>
      <c r="E124" s="129">
        <v>0</v>
      </c>
      <c r="F124" s="132">
        <f>F125+F129</f>
        <v>221920</v>
      </c>
      <c r="G124" s="129">
        <v>0</v>
      </c>
      <c r="H124" s="129">
        <v>0</v>
      </c>
    </row>
    <row r="125" spans="1:8" s="91" customFormat="1">
      <c r="A125" s="237" t="s">
        <v>142</v>
      </c>
      <c r="B125" s="204"/>
      <c r="C125" s="124">
        <f>C126</f>
        <v>24583.34</v>
      </c>
      <c r="D125" s="124">
        <f>D126</f>
        <v>24584</v>
      </c>
      <c r="E125" s="129">
        <v>0</v>
      </c>
      <c r="F125" s="129">
        <f>F126</f>
        <v>143420</v>
      </c>
      <c r="G125" s="129">
        <v>0</v>
      </c>
      <c r="H125" s="129">
        <v>0</v>
      </c>
    </row>
    <row r="126" spans="1:8" s="91" customFormat="1">
      <c r="A126" s="240" t="s">
        <v>155</v>
      </c>
      <c r="B126" s="204"/>
      <c r="C126" s="130">
        <f>SUM(C127:C128)</f>
        <v>24583.34</v>
      </c>
      <c r="D126" s="130">
        <f>SUM(D127:D128)</f>
        <v>24584</v>
      </c>
      <c r="E126" s="129">
        <v>0</v>
      </c>
      <c r="F126" s="129">
        <f>SUM(F127:F128)</f>
        <v>143420</v>
      </c>
      <c r="G126" s="129">
        <v>0</v>
      </c>
      <c r="H126" s="129">
        <v>0</v>
      </c>
    </row>
    <row r="127" spans="1:8" s="91" customFormat="1">
      <c r="A127" s="240" t="s">
        <v>160</v>
      </c>
      <c r="B127" s="204"/>
      <c r="C127" s="130">
        <v>23632.54</v>
      </c>
      <c r="D127" s="130">
        <v>23633</v>
      </c>
      <c r="E127" s="129">
        <v>0</v>
      </c>
      <c r="F127" s="129">
        <v>133900</v>
      </c>
      <c r="G127" s="129">
        <v>0</v>
      </c>
      <c r="H127" s="129">
        <v>0</v>
      </c>
    </row>
    <row r="128" spans="1:8" s="91" customFormat="1">
      <c r="A128" s="240" t="s">
        <v>156</v>
      </c>
      <c r="B128" s="204"/>
      <c r="C128" s="130">
        <v>950.8</v>
      </c>
      <c r="D128" s="130">
        <v>951</v>
      </c>
      <c r="E128" s="129">
        <v>0</v>
      </c>
      <c r="F128" s="129">
        <v>9520</v>
      </c>
      <c r="G128" s="129">
        <v>0</v>
      </c>
      <c r="H128" s="129">
        <v>0</v>
      </c>
    </row>
    <row r="129" spans="1:8" s="91" customFormat="1">
      <c r="A129" s="237" t="s">
        <v>148</v>
      </c>
      <c r="B129" s="204"/>
      <c r="C129" s="124">
        <f>C130</f>
        <v>25000</v>
      </c>
      <c r="D129" s="124">
        <f>D130</f>
        <v>25000</v>
      </c>
      <c r="E129" s="129">
        <v>0</v>
      </c>
      <c r="F129" s="129">
        <f>F130</f>
        <v>78500</v>
      </c>
      <c r="G129" s="129">
        <v>0</v>
      </c>
      <c r="H129" s="129">
        <v>0</v>
      </c>
    </row>
    <row r="130" spans="1:8" s="91" customFormat="1">
      <c r="A130" s="240" t="s">
        <v>155</v>
      </c>
      <c r="B130" s="204"/>
      <c r="C130" s="130">
        <f>SUM(C131:C132)</f>
        <v>25000</v>
      </c>
      <c r="D130" s="130">
        <f>SUM(D131:D132)</f>
        <v>25000</v>
      </c>
      <c r="E130" s="129">
        <v>0</v>
      </c>
      <c r="F130" s="129">
        <f>SUM(F131:F132)</f>
        <v>78500</v>
      </c>
      <c r="G130" s="129">
        <v>0</v>
      </c>
      <c r="H130" s="129">
        <v>0</v>
      </c>
    </row>
    <row r="131" spans="1:8" s="91" customFormat="1">
      <c r="A131" s="240" t="s">
        <v>160</v>
      </c>
      <c r="B131" s="204"/>
      <c r="C131" s="130">
        <v>23050</v>
      </c>
      <c r="D131" s="130">
        <v>23050</v>
      </c>
      <c r="E131" s="129">
        <v>0</v>
      </c>
      <c r="F131" s="129">
        <v>73980</v>
      </c>
      <c r="G131" s="129">
        <v>0</v>
      </c>
      <c r="H131" s="129">
        <v>0</v>
      </c>
    </row>
    <row r="132" spans="1:8" s="91" customFormat="1">
      <c r="A132" s="240" t="s">
        <v>156</v>
      </c>
      <c r="B132" s="204"/>
      <c r="C132" s="130">
        <v>1950</v>
      </c>
      <c r="D132" s="130">
        <v>1950</v>
      </c>
      <c r="E132" s="129">
        <v>0</v>
      </c>
      <c r="F132" s="129">
        <v>4520</v>
      </c>
      <c r="G132" s="129">
        <v>0</v>
      </c>
      <c r="H132" s="129">
        <v>0</v>
      </c>
    </row>
    <row r="133" spans="1:8" s="91" customFormat="1">
      <c r="A133" s="239" t="s">
        <v>171</v>
      </c>
      <c r="B133" s="204"/>
      <c r="C133" s="128">
        <f>C134+C138</f>
        <v>39393.379999999997</v>
      </c>
      <c r="D133" s="128">
        <f>D134+D138</f>
        <v>72950</v>
      </c>
      <c r="E133" s="129">
        <v>220920</v>
      </c>
      <c r="F133" s="129">
        <f>F134+F138</f>
        <v>0</v>
      </c>
      <c r="G133" s="129">
        <v>209220</v>
      </c>
      <c r="H133" s="129">
        <v>209220</v>
      </c>
    </row>
    <row r="134" spans="1:8" s="91" customFormat="1">
      <c r="A134" s="237" t="s">
        <v>142</v>
      </c>
      <c r="B134" s="204"/>
      <c r="C134" s="124">
        <f>SUM(C135)</f>
        <v>5993.01</v>
      </c>
      <c r="D134" s="124">
        <f>SUM(D135)</f>
        <v>34950</v>
      </c>
      <c r="E134" s="125">
        <v>152920</v>
      </c>
      <c r="F134" s="125">
        <f>SUM(F135)</f>
        <v>0</v>
      </c>
      <c r="G134" s="125">
        <v>141220</v>
      </c>
      <c r="H134" s="125">
        <v>177220</v>
      </c>
    </row>
    <row r="135" spans="1:8" s="91" customFormat="1">
      <c r="A135" s="240" t="s">
        <v>155</v>
      </c>
      <c r="B135" s="204"/>
      <c r="C135" s="130">
        <f>SUM(C136:C137)</f>
        <v>5993.01</v>
      </c>
      <c r="D135" s="130">
        <f>SUM(D136:D137)</f>
        <v>34950</v>
      </c>
      <c r="E135" s="131">
        <v>152920</v>
      </c>
      <c r="F135" s="131">
        <v>0</v>
      </c>
      <c r="G135" s="131">
        <v>141220</v>
      </c>
      <c r="H135" s="131">
        <v>177220</v>
      </c>
    </row>
    <row r="136" spans="1:8" s="91" customFormat="1">
      <c r="A136" s="240" t="s">
        <v>160</v>
      </c>
      <c r="B136" s="204"/>
      <c r="C136" s="130">
        <v>5178</v>
      </c>
      <c r="D136" s="130">
        <v>30500</v>
      </c>
      <c r="E136" s="131">
        <v>132500</v>
      </c>
      <c r="F136" s="131">
        <v>0</v>
      </c>
      <c r="G136" s="131">
        <v>120800</v>
      </c>
      <c r="H136" s="131">
        <v>156800</v>
      </c>
    </row>
    <row r="137" spans="1:8" s="91" customFormat="1">
      <c r="A137" s="240" t="s">
        <v>156</v>
      </c>
      <c r="B137" s="204"/>
      <c r="C137" s="130">
        <v>815.01</v>
      </c>
      <c r="D137" s="130">
        <v>4450</v>
      </c>
      <c r="E137" s="131">
        <v>20420</v>
      </c>
      <c r="F137" s="131">
        <v>0</v>
      </c>
      <c r="G137" s="131">
        <v>20420</v>
      </c>
      <c r="H137" s="131">
        <v>20420</v>
      </c>
    </row>
    <row r="138" spans="1:8" s="91" customFormat="1">
      <c r="A138" s="237" t="s">
        <v>148</v>
      </c>
      <c r="B138" s="204"/>
      <c r="C138" s="124">
        <f>SUM(C139)</f>
        <v>33400.369999999995</v>
      </c>
      <c r="D138" s="124">
        <f>SUM(D139)</f>
        <v>38000</v>
      </c>
      <c r="E138" s="125">
        <v>68000</v>
      </c>
      <c r="F138" s="125">
        <f>SUM(F139)</f>
        <v>0</v>
      </c>
      <c r="G138" s="125">
        <v>68000</v>
      </c>
      <c r="H138" s="125">
        <v>32000</v>
      </c>
    </row>
    <row r="139" spans="1:8" s="91" customFormat="1">
      <c r="A139" s="240" t="s">
        <v>155</v>
      </c>
      <c r="B139" s="204"/>
      <c r="C139" s="130">
        <f>SUM(C140:C141)</f>
        <v>33400.369999999995</v>
      </c>
      <c r="D139" s="130">
        <f>D140+D141</f>
        <v>38000</v>
      </c>
      <c r="E139" s="131">
        <v>68000</v>
      </c>
      <c r="F139" s="131">
        <v>0</v>
      </c>
      <c r="G139" s="131">
        <v>68000</v>
      </c>
      <c r="H139" s="131">
        <v>32000</v>
      </c>
    </row>
    <row r="140" spans="1:8" s="91" customFormat="1">
      <c r="A140" s="240" t="s">
        <v>160</v>
      </c>
      <c r="B140" s="204"/>
      <c r="C140" s="130">
        <v>31550.37</v>
      </c>
      <c r="D140" s="130">
        <v>33950</v>
      </c>
      <c r="E140" s="131">
        <v>63480</v>
      </c>
      <c r="F140" s="131">
        <v>0</v>
      </c>
      <c r="G140" s="131">
        <v>63480</v>
      </c>
      <c r="H140" s="131">
        <v>27480</v>
      </c>
    </row>
    <row r="141" spans="1:8" s="91" customFormat="1">
      <c r="A141" s="240" t="s">
        <v>156</v>
      </c>
      <c r="B141" s="204"/>
      <c r="C141" s="130">
        <v>1850</v>
      </c>
      <c r="D141" s="130">
        <v>4050</v>
      </c>
      <c r="E141" s="131">
        <v>4520</v>
      </c>
      <c r="F141" s="131">
        <v>0</v>
      </c>
      <c r="G141" s="131">
        <v>4520</v>
      </c>
      <c r="H141" s="131">
        <v>4520</v>
      </c>
    </row>
  </sheetData>
  <mergeCells count="136">
    <mergeCell ref="A137:B137"/>
    <mergeCell ref="A138:B138"/>
    <mergeCell ref="A139:B139"/>
    <mergeCell ref="A140:B140"/>
    <mergeCell ref="A141:B141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19:B119"/>
    <mergeCell ref="A120:B120"/>
    <mergeCell ref="A121:B121"/>
    <mergeCell ref="A122:B122"/>
    <mergeCell ref="A123:B123"/>
    <mergeCell ref="A124:B124"/>
    <mergeCell ref="A125:B125"/>
    <mergeCell ref="A126:B126"/>
    <mergeCell ref="A127:B127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99:B99"/>
    <mergeCell ref="A100:B100"/>
    <mergeCell ref="A101:B101"/>
    <mergeCell ref="A104:B104"/>
    <mergeCell ref="A105:B105"/>
    <mergeCell ref="A106:B106"/>
    <mergeCell ref="A107:B107"/>
    <mergeCell ref="A108:B108"/>
    <mergeCell ref="A109:B109"/>
    <mergeCell ref="A102:B102"/>
    <mergeCell ref="A103:B103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69:B69"/>
    <mergeCell ref="A70:B70"/>
    <mergeCell ref="A71:B71"/>
    <mergeCell ref="A72:B72"/>
    <mergeCell ref="A73:B73"/>
    <mergeCell ref="A77:B77"/>
    <mergeCell ref="A78:B78"/>
    <mergeCell ref="A79:B79"/>
    <mergeCell ref="A80:B80"/>
    <mergeCell ref="A74:B74"/>
    <mergeCell ref="A75:B75"/>
    <mergeCell ref="A76:B76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2:B32"/>
    <mergeCell ref="A33:B33"/>
    <mergeCell ref="A34:B34"/>
    <mergeCell ref="A35:B35"/>
    <mergeCell ref="A36:B36"/>
    <mergeCell ref="A37:B37"/>
    <mergeCell ref="A38:B38"/>
    <mergeCell ref="A40:B40"/>
    <mergeCell ref="A41:B41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:H2"/>
    <mergeCell ref="A4:H4"/>
    <mergeCell ref="A7:B7"/>
    <mergeCell ref="A8:B8"/>
    <mergeCell ref="A9:B9"/>
    <mergeCell ref="A10:B10"/>
    <mergeCell ref="A11:B11"/>
    <mergeCell ref="A12:B12"/>
    <mergeCell ref="A13:B13"/>
  </mergeCells>
  <pageMargins left="0.70866141732283505" right="0.70866141732283505" top="0.74803149606299202" bottom="0.74803149606299202" header="0.31496062992126" footer="0.31496062992126"/>
  <pageSetup paperSize="9" scale="55" fitToHeight="0" orientation="portrait" r:id="rId1"/>
  <headerFooter>
    <oddFooter>&amp;C&amp;P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7E07F-18AA-43C8-BE16-53C4B8E0E0BC}">
  <dimension ref="A2:L51"/>
  <sheetViews>
    <sheetView workbookViewId="0">
      <selection activeCell="A6" sqref="A6"/>
    </sheetView>
  </sheetViews>
  <sheetFormatPr defaultRowHeight="14.5"/>
  <cols>
    <col min="1" max="1" width="168.1796875" customWidth="1"/>
    <col min="257" max="257" width="168.1796875" customWidth="1"/>
    <col min="513" max="513" width="168.1796875" customWidth="1"/>
    <col min="769" max="769" width="168.1796875" customWidth="1"/>
    <col min="1025" max="1025" width="168.1796875" customWidth="1"/>
    <col min="1281" max="1281" width="168.1796875" customWidth="1"/>
    <col min="1537" max="1537" width="168.1796875" customWidth="1"/>
    <col min="1793" max="1793" width="168.1796875" customWidth="1"/>
    <col min="2049" max="2049" width="168.1796875" customWidth="1"/>
    <col min="2305" max="2305" width="168.1796875" customWidth="1"/>
    <col min="2561" max="2561" width="168.1796875" customWidth="1"/>
    <col min="2817" max="2817" width="168.1796875" customWidth="1"/>
    <col min="3073" max="3073" width="168.1796875" customWidth="1"/>
    <col min="3329" max="3329" width="168.1796875" customWidth="1"/>
    <col min="3585" max="3585" width="168.1796875" customWidth="1"/>
    <col min="3841" max="3841" width="168.1796875" customWidth="1"/>
    <col min="4097" max="4097" width="168.1796875" customWidth="1"/>
    <col min="4353" max="4353" width="168.1796875" customWidth="1"/>
    <col min="4609" max="4609" width="168.1796875" customWidth="1"/>
    <col min="4865" max="4865" width="168.1796875" customWidth="1"/>
    <col min="5121" max="5121" width="168.1796875" customWidth="1"/>
    <col min="5377" max="5377" width="168.1796875" customWidth="1"/>
    <col min="5633" max="5633" width="168.1796875" customWidth="1"/>
    <col min="5889" max="5889" width="168.1796875" customWidth="1"/>
    <col min="6145" max="6145" width="168.1796875" customWidth="1"/>
    <col min="6401" max="6401" width="168.1796875" customWidth="1"/>
    <col min="6657" max="6657" width="168.1796875" customWidth="1"/>
    <col min="6913" max="6913" width="168.1796875" customWidth="1"/>
    <col min="7169" max="7169" width="168.1796875" customWidth="1"/>
    <col min="7425" max="7425" width="168.1796875" customWidth="1"/>
    <col min="7681" max="7681" width="168.1796875" customWidth="1"/>
    <col min="7937" max="7937" width="168.1796875" customWidth="1"/>
    <col min="8193" max="8193" width="168.1796875" customWidth="1"/>
    <col min="8449" max="8449" width="168.1796875" customWidth="1"/>
    <col min="8705" max="8705" width="168.1796875" customWidth="1"/>
    <col min="8961" max="8961" width="168.1796875" customWidth="1"/>
    <col min="9217" max="9217" width="168.1796875" customWidth="1"/>
    <col min="9473" max="9473" width="168.1796875" customWidth="1"/>
    <col min="9729" max="9729" width="168.1796875" customWidth="1"/>
    <col min="9985" max="9985" width="168.1796875" customWidth="1"/>
    <col min="10241" max="10241" width="168.1796875" customWidth="1"/>
    <col min="10497" max="10497" width="168.1796875" customWidth="1"/>
    <col min="10753" max="10753" width="168.1796875" customWidth="1"/>
    <col min="11009" max="11009" width="168.1796875" customWidth="1"/>
    <col min="11265" max="11265" width="168.1796875" customWidth="1"/>
    <col min="11521" max="11521" width="168.1796875" customWidth="1"/>
    <col min="11777" max="11777" width="168.1796875" customWidth="1"/>
    <col min="12033" max="12033" width="168.1796875" customWidth="1"/>
    <col min="12289" max="12289" width="168.1796875" customWidth="1"/>
    <col min="12545" max="12545" width="168.1796875" customWidth="1"/>
    <col min="12801" max="12801" width="168.1796875" customWidth="1"/>
    <col min="13057" max="13057" width="168.1796875" customWidth="1"/>
    <col min="13313" max="13313" width="168.1796875" customWidth="1"/>
    <col min="13569" max="13569" width="168.1796875" customWidth="1"/>
    <col min="13825" max="13825" width="168.1796875" customWidth="1"/>
    <col min="14081" max="14081" width="168.1796875" customWidth="1"/>
    <col min="14337" max="14337" width="168.1796875" customWidth="1"/>
    <col min="14593" max="14593" width="168.1796875" customWidth="1"/>
    <col min="14849" max="14849" width="168.1796875" customWidth="1"/>
    <col min="15105" max="15105" width="168.1796875" customWidth="1"/>
    <col min="15361" max="15361" width="168.1796875" customWidth="1"/>
    <col min="15617" max="15617" width="168.1796875" customWidth="1"/>
    <col min="15873" max="15873" width="168.1796875" customWidth="1"/>
    <col min="16129" max="16129" width="168.1796875" customWidth="1"/>
  </cols>
  <sheetData>
    <row r="2" spans="1:12">
      <c r="A2" s="200" t="s">
        <v>235</v>
      </c>
    </row>
    <row r="3" spans="1:12" s="91" customFormat="1" ht="14"/>
    <row r="4" spans="1:12" s="91" customFormat="1" ht="14">
      <c r="A4" s="200" t="s">
        <v>234</v>
      </c>
    </row>
    <row r="5" spans="1:12" s="91" customFormat="1" ht="14">
      <c r="A5" s="241"/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</row>
    <row r="6" spans="1:12" s="91" customFormat="1" ht="14">
      <c r="A6" s="192" t="s">
        <v>230</v>
      </c>
    </row>
    <row r="7" spans="1:12" s="91" customFormat="1" ht="14">
      <c r="A7" s="105"/>
    </row>
    <row r="8" spans="1:12" s="91" customFormat="1" ht="40.5" customHeight="1">
      <c r="A8" s="193" t="s">
        <v>206</v>
      </c>
    </row>
    <row r="9" spans="1:12" s="91" customFormat="1" ht="42">
      <c r="A9" s="193" t="s">
        <v>236</v>
      </c>
    </row>
    <row r="10" spans="1:12" s="91" customFormat="1" ht="14">
      <c r="A10" s="194" t="s">
        <v>237</v>
      </c>
    </row>
    <row r="11" spans="1:12" s="91" customFormat="1" ht="14">
      <c r="A11" s="195" t="s">
        <v>207</v>
      </c>
    </row>
    <row r="12" spans="1:12" s="91" customFormat="1" ht="14">
      <c r="A12" s="105" t="s">
        <v>208</v>
      </c>
    </row>
    <row r="13" spans="1:12" s="91" customFormat="1" ht="14"/>
    <row r="14" spans="1:12" s="91" customFormat="1" ht="28">
      <c r="A14" s="194" t="s">
        <v>209</v>
      </c>
    </row>
    <row r="15" spans="1:12" s="91" customFormat="1" ht="14"/>
    <row r="16" spans="1:12" s="91" customFormat="1" ht="42">
      <c r="A16" s="196" t="s">
        <v>210</v>
      </c>
    </row>
    <row r="17" spans="1:1" s="91" customFormat="1" ht="14"/>
    <row r="18" spans="1:1" s="91" customFormat="1" ht="14">
      <c r="A18" s="192" t="s">
        <v>62</v>
      </c>
    </row>
    <row r="19" spans="1:1" s="91" customFormat="1" ht="112.5" customHeight="1">
      <c r="A19" s="242" t="s">
        <v>211</v>
      </c>
    </row>
    <row r="20" spans="1:1" s="91" customFormat="1" ht="14">
      <c r="A20" s="242"/>
    </row>
    <row r="21" spans="1:1" s="91" customFormat="1" ht="14"/>
    <row r="22" spans="1:1" s="91" customFormat="1" ht="14">
      <c r="A22" s="192" t="s">
        <v>59</v>
      </c>
    </row>
    <row r="23" spans="1:1" s="91" customFormat="1" ht="42">
      <c r="A23" s="196" t="s">
        <v>212</v>
      </c>
    </row>
    <row r="24" spans="1:1" s="91" customFormat="1" ht="14"/>
    <row r="25" spans="1:1" s="91" customFormat="1" ht="14">
      <c r="A25" s="192" t="s">
        <v>213</v>
      </c>
    </row>
    <row r="26" spans="1:1" s="91" customFormat="1" ht="28">
      <c r="A26" s="196" t="s">
        <v>214</v>
      </c>
    </row>
    <row r="27" spans="1:1" s="91" customFormat="1" ht="14"/>
    <row r="28" spans="1:1" s="91" customFormat="1" ht="14">
      <c r="A28" s="192" t="s">
        <v>215</v>
      </c>
    </row>
    <row r="29" spans="1:1" s="91" customFormat="1" ht="56">
      <c r="A29" s="193" t="s">
        <v>216</v>
      </c>
    </row>
    <row r="30" spans="1:1" s="91" customFormat="1" ht="14">
      <c r="A30" s="193" t="s">
        <v>217</v>
      </c>
    </row>
    <row r="31" spans="1:1" s="91" customFormat="1" ht="28">
      <c r="A31" s="196" t="s">
        <v>218</v>
      </c>
    </row>
    <row r="32" spans="1:1" s="91" customFormat="1" ht="14"/>
    <row r="33" spans="1:1" s="91" customFormat="1" ht="14">
      <c r="A33" s="192" t="s">
        <v>219</v>
      </c>
    </row>
    <row r="34" spans="1:1" s="91" customFormat="1" ht="56">
      <c r="A34" s="197" t="s">
        <v>220</v>
      </c>
    </row>
    <row r="35" spans="1:1" s="91" customFormat="1" ht="14"/>
    <row r="36" spans="1:1" s="91" customFormat="1" ht="14">
      <c r="A36" s="192" t="s">
        <v>221</v>
      </c>
    </row>
    <row r="37" spans="1:1" s="91" customFormat="1" ht="28">
      <c r="A37" s="198" t="s">
        <v>238</v>
      </c>
    </row>
    <row r="38" spans="1:1" s="91" customFormat="1" ht="14">
      <c r="A38" s="199" t="s">
        <v>222</v>
      </c>
    </row>
    <row r="39" spans="1:1" s="91" customFormat="1" ht="14"/>
    <row r="40" spans="1:1" s="91" customFormat="1" ht="14">
      <c r="A40" s="192" t="s">
        <v>223</v>
      </c>
    </row>
    <row r="41" spans="1:1" s="91" customFormat="1" ht="56">
      <c r="A41" s="193" t="s">
        <v>224</v>
      </c>
    </row>
    <row r="42" spans="1:1" s="91" customFormat="1" ht="42">
      <c r="A42" s="197" t="s">
        <v>225</v>
      </c>
    </row>
    <row r="43" spans="1:1" s="91" customFormat="1" ht="14">
      <c r="A43" s="197" t="s">
        <v>226</v>
      </c>
    </row>
    <row r="44" spans="1:1" s="91" customFormat="1" ht="14"/>
    <row r="45" spans="1:1" s="91" customFormat="1" ht="14">
      <c r="A45" s="105" t="s">
        <v>227</v>
      </c>
    </row>
    <row r="46" spans="1:1" s="91" customFormat="1" ht="14">
      <c r="A46" s="105" t="s">
        <v>228</v>
      </c>
    </row>
    <row r="47" spans="1:1" s="91" customFormat="1" ht="14">
      <c r="A47" s="105" t="s">
        <v>229</v>
      </c>
    </row>
    <row r="51" spans="1:1">
      <c r="A51" s="189"/>
    </row>
  </sheetData>
  <mergeCells count="2">
    <mergeCell ref="A5:L5"/>
    <mergeCell ref="A19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2</vt:i4>
      </vt:variant>
    </vt:vector>
  </HeadingPairs>
  <TitlesOfParts>
    <vt:vector size="12" baseType="lpstr">
      <vt:lpstr>SAŽETAK</vt:lpstr>
      <vt:lpstr> Račun prihoda i rashoda</vt:lpstr>
      <vt:lpstr>Obrazloženje Općeg dijela</vt:lpstr>
      <vt:lpstr>Prihodi i rashodi po izvorima</vt:lpstr>
      <vt:lpstr>Rashodi prema funkcijskoj kl</vt:lpstr>
      <vt:lpstr>Račun financiranja</vt:lpstr>
      <vt:lpstr>Višak-manjak i VPU</vt:lpstr>
      <vt:lpstr>POSEBNI DIO</vt:lpstr>
      <vt:lpstr>Obrazloženje posebnog dijela</vt:lpstr>
      <vt:lpstr>ZAVRŠNE ODREDBE</vt:lpstr>
      <vt:lpstr>'Višak-manjak i VPU'!Ispis_naslova</vt:lpstr>
      <vt:lpstr>' Račun prihoda i rashoda'!Podrucje_ispisa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Đurđica Kuharski Tončić</cp:lastModifiedBy>
  <cp:lastPrinted>2025-09-15T09:35:19Z</cp:lastPrinted>
  <dcterms:created xsi:type="dcterms:W3CDTF">2022-08-12T12:51:00Z</dcterms:created>
  <dcterms:modified xsi:type="dcterms:W3CDTF">2025-09-23T05:53:22Z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AA13ED46F6F04CDA869BA552545CC82C_13</vt:lpwstr>
  </property>
  <property fmtid="{D5CDD505-2E9C-101B-9397-08002B2CF9AE}" pid="3" name="KSOProductBuildVer">
    <vt:lpwstr>1033-12.2.0.18607</vt:lpwstr>
  </property>
</Properties>
</file>