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durdica_kuharski_skole_hr/Documents/Tajnica-Đurđica/FINANCIJE/FINANCIJSKI PLAN/2025/"/>
    </mc:Choice>
  </mc:AlternateContent>
  <xr:revisionPtr revIDLastSave="0" documentId="8_{290D8BB5-11A6-4614-AD3E-F9BD5A775D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ŽETAK" sheetId="8" r:id="rId1"/>
    <sheet name=" Račun prihoda i rashoda" sheetId="9" r:id="rId2"/>
    <sheet name="Prihodi i rashodi po izvorima" sheetId="10" r:id="rId3"/>
    <sheet name="Rashodi prema funkcijskoj kl" sheetId="5" r:id="rId4"/>
    <sheet name="Račun financiranja" sheetId="11" r:id="rId5"/>
    <sheet name="Višak-manjak i VPU" sheetId="15" r:id="rId6"/>
    <sheet name="POSEBNI DIO" sheetId="7" r:id="rId7"/>
    <sheet name="ZAVRŠNE ODREDBE" sheetId="16" r:id="rId8"/>
  </sheets>
  <definedNames>
    <definedName name="_xlnm.Print_Titles" localSheetId="5">'Višak-manjak i VPU'!$5:$5</definedName>
    <definedName name="_xlnm.Print_Area" localSheetId="1">' Račun prihoda i rashoda'!$A$1:$G$65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7" l="1"/>
  <c r="D131" i="7"/>
  <c r="D128" i="7"/>
  <c r="D127" i="7"/>
  <c r="D126" i="7"/>
  <c r="C124" i="7"/>
  <c r="D123" i="7"/>
  <c r="C123" i="7"/>
  <c r="D122" i="7"/>
  <c r="C122" i="7"/>
  <c r="D119" i="7"/>
  <c r="C119" i="7"/>
  <c r="D118" i="7"/>
  <c r="C118" i="7"/>
  <c r="D117" i="7"/>
  <c r="C117" i="7"/>
  <c r="C114" i="7"/>
  <c r="C113" i="7"/>
  <c r="C110" i="7"/>
  <c r="C109" i="7"/>
  <c r="C108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D98" i="7"/>
  <c r="C98" i="7"/>
  <c r="D97" i="7"/>
  <c r="C97" i="7"/>
  <c r="C95" i="7"/>
  <c r="C94" i="7"/>
  <c r="D92" i="7"/>
  <c r="C92" i="7"/>
  <c r="D91" i="7"/>
  <c r="C91" i="7"/>
  <c r="D88" i="7"/>
  <c r="C88" i="7"/>
  <c r="D87" i="7"/>
  <c r="C87" i="7"/>
  <c r="D83" i="7"/>
  <c r="C83" i="7"/>
  <c r="D82" i="7"/>
  <c r="C82" i="7"/>
  <c r="D81" i="7"/>
  <c r="C81" i="7"/>
  <c r="D79" i="7"/>
  <c r="C79" i="7"/>
  <c r="D78" i="7"/>
  <c r="C78" i="7"/>
  <c r="D73" i="7"/>
  <c r="C73" i="7"/>
  <c r="D72" i="7"/>
  <c r="C72" i="7"/>
  <c r="D71" i="7"/>
  <c r="D70" i="7"/>
  <c r="D69" i="7"/>
  <c r="C69" i="7"/>
  <c r="D68" i="7"/>
  <c r="C68" i="7"/>
  <c r="D67" i="7"/>
  <c r="C67" i="7"/>
  <c r="D65" i="7"/>
  <c r="C65" i="7"/>
  <c r="D63" i="7"/>
  <c r="C63" i="7"/>
  <c r="D62" i="7"/>
  <c r="C62" i="7"/>
  <c r="D60" i="7"/>
  <c r="C60" i="7"/>
  <c r="D59" i="7"/>
  <c r="C59" i="7"/>
  <c r="D58" i="7"/>
  <c r="C58" i="7"/>
  <c r="D56" i="7"/>
  <c r="C56" i="7"/>
  <c r="D55" i="7"/>
  <c r="C55" i="7"/>
  <c r="D53" i="7"/>
  <c r="C53" i="7"/>
  <c r="D52" i="7"/>
  <c r="C52" i="7"/>
  <c r="C51" i="7"/>
  <c r="D50" i="7"/>
  <c r="C50" i="7"/>
  <c r="D49" i="7"/>
  <c r="C49" i="7"/>
  <c r="D48" i="7"/>
  <c r="C48" i="7"/>
  <c r="C46" i="7"/>
  <c r="D45" i="7"/>
  <c r="D44" i="7"/>
  <c r="C44" i="7"/>
  <c r="D43" i="7"/>
  <c r="C43" i="7"/>
  <c r="D42" i="7"/>
  <c r="C42" i="7"/>
  <c r="D40" i="7"/>
  <c r="D39" i="7"/>
  <c r="D36" i="7"/>
  <c r="C36" i="7"/>
  <c r="D35" i="7"/>
  <c r="C35" i="7"/>
  <c r="D32" i="7"/>
  <c r="C32" i="7"/>
  <c r="D31" i="7"/>
  <c r="C31" i="7"/>
  <c r="D29" i="7"/>
  <c r="D28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7" i="7"/>
  <c r="C7" i="7"/>
  <c r="D6" i="7"/>
  <c r="C6" i="7"/>
  <c r="F19" i="15"/>
  <c r="E19" i="15"/>
  <c r="D19" i="15"/>
  <c r="C19" i="15"/>
  <c r="B19" i="15"/>
  <c r="F13" i="15"/>
  <c r="E13" i="15"/>
  <c r="D13" i="15"/>
  <c r="C13" i="15"/>
  <c r="B13" i="15"/>
  <c r="F7" i="15"/>
  <c r="E7" i="15"/>
  <c r="D7" i="15"/>
  <c r="C7" i="15"/>
  <c r="B7" i="15"/>
  <c r="G12" i="5"/>
  <c r="F12" i="5"/>
  <c r="E12" i="5"/>
  <c r="D12" i="5"/>
  <c r="C12" i="5"/>
  <c r="G10" i="5"/>
  <c r="F10" i="5"/>
  <c r="E10" i="5"/>
  <c r="D10" i="5"/>
  <c r="C10" i="5"/>
  <c r="G9" i="5"/>
  <c r="F9" i="5"/>
  <c r="E9" i="5"/>
  <c r="D9" i="5"/>
  <c r="C9" i="5"/>
  <c r="G8" i="5"/>
  <c r="F8" i="5"/>
  <c r="E8" i="5"/>
  <c r="D8" i="5"/>
  <c r="C8" i="5"/>
  <c r="G7" i="5"/>
  <c r="F7" i="5"/>
  <c r="E7" i="5"/>
  <c r="D7" i="5"/>
  <c r="C7" i="5"/>
  <c r="G48" i="10"/>
  <c r="F48" i="10"/>
  <c r="E48" i="10"/>
  <c r="D48" i="10"/>
  <c r="C48" i="10"/>
  <c r="G47" i="10"/>
  <c r="F47" i="10"/>
  <c r="E47" i="10"/>
  <c r="D47" i="10"/>
  <c r="C47" i="10"/>
  <c r="G45" i="10"/>
  <c r="F45" i="10"/>
  <c r="E45" i="10"/>
  <c r="D45" i="10"/>
  <c r="C45" i="10"/>
  <c r="G44" i="10"/>
  <c r="F44" i="10"/>
  <c r="E44" i="10"/>
  <c r="D44" i="10"/>
  <c r="C44" i="10"/>
  <c r="G42" i="10"/>
  <c r="F42" i="10"/>
  <c r="E42" i="10"/>
  <c r="D42" i="10"/>
  <c r="C42" i="10"/>
  <c r="G41" i="10"/>
  <c r="F41" i="10"/>
  <c r="E41" i="10"/>
  <c r="D41" i="10"/>
  <c r="C41" i="10"/>
  <c r="G40" i="10"/>
  <c r="F40" i="10"/>
  <c r="E40" i="10"/>
  <c r="D40" i="10"/>
  <c r="C40" i="10"/>
  <c r="G39" i="10"/>
  <c r="F39" i="10"/>
  <c r="E39" i="10"/>
  <c r="D39" i="10"/>
  <c r="C39" i="10"/>
  <c r="G38" i="10"/>
  <c r="F38" i="10"/>
  <c r="E38" i="10"/>
  <c r="D38" i="10"/>
  <c r="C38" i="10"/>
  <c r="G37" i="10"/>
  <c r="F37" i="10"/>
  <c r="E37" i="10"/>
  <c r="D37" i="10"/>
  <c r="C37" i="10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G18" i="10"/>
  <c r="F18" i="10"/>
  <c r="E18" i="10"/>
  <c r="D18" i="10"/>
  <c r="C18" i="10"/>
  <c r="G17" i="10"/>
  <c r="F17" i="10"/>
  <c r="E17" i="10"/>
  <c r="D17" i="10"/>
  <c r="C17" i="10"/>
  <c r="G16" i="10"/>
  <c r="F16" i="10"/>
  <c r="E16" i="10"/>
  <c r="D16" i="10"/>
  <c r="C16" i="10"/>
  <c r="G15" i="10"/>
  <c r="F15" i="10"/>
  <c r="E15" i="10"/>
  <c r="D15" i="10"/>
  <c r="C15" i="10"/>
  <c r="G14" i="10"/>
  <c r="F14" i="10"/>
  <c r="E14" i="10"/>
  <c r="D14" i="10"/>
  <c r="C14" i="10"/>
  <c r="G13" i="10"/>
  <c r="F13" i="10"/>
  <c r="E13" i="10"/>
  <c r="D13" i="10"/>
  <c r="C13" i="10"/>
  <c r="G12" i="10"/>
  <c r="F12" i="10"/>
  <c r="E12" i="10"/>
  <c r="D12" i="10"/>
  <c r="C12" i="10"/>
  <c r="G11" i="10"/>
  <c r="F11" i="10"/>
  <c r="E11" i="10"/>
  <c r="D11" i="10"/>
  <c r="C11" i="10"/>
  <c r="G10" i="10"/>
  <c r="F10" i="10"/>
  <c r="E10" i="10"/>
  <c r="D10" i="10"/>
  <c r="C10" i="10"/>
  <c r="G9" i="10"/>
  <c r="F9" i="10"/>
  <c r="E9" i="10"/>
  <c r="D9" i="10"/>
  <c r="C9" i="10"/>
  <c r="G8" i="10"/>
  <c r="F8" i="10"/>
  <c r="E8" i="10"/>
  <c r="D8" i="10"/>
  <c r="C8" i="10"/>
  <c r="G7" i="10"/>
  <c r="F7" i="10"/>
  <c r="E7" i="10"/>
  <c r="D7" i="10"/>
  <c r="C7" i="10"/>
  <c r="G65" i="9"/>
  <c r="F65" i="9"/>
  <c r="E65" i="9"/>
  <c r="D65" i="9"/>
  <c r="C65" i="9"/>
  <c r="G64" i="9"/>
  <c r="F64" i="9"/>
  <c r="E64" i="9"/>
  <c r="D64" i="9"/>
  <c r="C64" i="9"/>
  <c r="G63" i="9"/>
  <c r="F63" i="9"/>
  <c r="E63" i="9"/>
  <c r="D63" i="9"/>
  <c r="C63" i="9"/>
  <c r="G62" i="9"/>
  <c r="F62" i="9"/>
  <c r="E62" i="9"/>
  <c r="D62" i="9"/>
  <c r="C62" i="9"/>
  <c r="G61" i="9"/>
  <c r="F61" i="9"/>
  <c r="E61" i="9"/>
  <c r="D61" i="9"/>
  <c r="C61" i="9"/>
  <c r="G60" i="9"/>
  <c r="F60" i="9"/>
  <c r="E60" i="9"/>
  <c r="D60" i="9"/>
  <c r="C60" i="9"/>
  <c r="G59" i="9"/>
  <c r="F59" i="9"/>
  <c r="E59" i="9"/>
  <c r="D59" i="9"/>
  <c r="C59" i="9"/>
  <c r="G58" i="9"/>
  <c r="F58" i="9"/>
  <c r="E58" i="9"/>
  <c r="D58" i="9"/>
  <c r="C58" i="9"/>
  <c r="G57" i="9"/>
  <c r="F57" i="9"/>
  <c r="E57" i="9"/>
  <c r="D57" i="9"/>
  <c r="C57" i="9"/>
  <c r="G56" i="9"/>
  <c r="F56" i="9"/>
  <c r="E56" i="9"/>
  <c r="D56" i="9"/>
  <c r="C56" i="9"/>
  <c r="G55" i="9"/>
  <c r="F55" i="9"/>
  <c r="E55" i="9"/>
  <c r="D55" i="9"/>
  <c r="C55" i="9"/>
  <c r="G54" i="9"/>
  <c r="F54" i="9"/>
  <c r="E54" i="9"/>
  <c r="D54" i="9"/>
  <c r="C54" i="9"/>
  <c r="G53" i="9"/>
  <c r="F53" i="9"/>
  <c r="E53" i="9"/>
  <c r="D53" i="9"/>
  <c r="C53" i="9"/>
  <c r="G52" i="9"/>
  <c r="F52" i="9"/>
  <c r="E52" i="9"/>
  <c r="D52" i="9"/>
  <c r="C52" i="9"/>
  <c r="G50" i="9"/>
  <c r="F50" i="9"/>
  <c r="E50" i="9"/>
  <c r="D50" i="9"/>
  <c r="C50" i="9"/>
  <c r="G49" i="9"/>
  <c r="F49" i="9"/>
  <c r="E49" i="9"/>
  <c r="D49" i="9"/>
  <c r="C49" i="9"/>
  <c r="G48" i="9"/>
  <c r="F48" i="9"/>
  <c r="E48" i="9"/>
  <c r="D48" i="9"/>
  <c r="C48" i="9"/>
  <c r="G47" i="9"/>
  <c r="F47" i="9"/>
  <c r="E47" i="9"/>
  <c r="D47" i="9"/>
  <c r="C47" i="9"/>
  <c r="G46" i="9"/>
  <c r="F46" i="9"/>
  <c r="E46" i="9"/>
  <c r="D46" i="9"/>
  <c r="C46" i="9"/>
  <c r="G45" i="9"/>
  <c r="F45" i="9"/>
  <c r="E45" i="9"/>
  <c r="D45" i="9"/>
  <c r="C45" i="9"/>
  <c r="G44" i="9"/>
  <c r="F44" i="9"/>
  <c r="E44" i="9"/>
  <c r="D44" i="9"/>
  <c r="C44" i="9"/>
  <c r="G43" i="9"/>
  <c r="F43" i="9"/>
  <c r="E43" i="9"/>
  <c r="D43" i="9"/>
  <c r="C43" i="9"/>
  <c r="G42" i="9"/>
  <c r="F42" i="9"/>
  <c r="E42" i="9"/>
  <c r="D42" i="9"/>
  <c r="C42" i="9"/>
  <c r="G41" i="9"/>
  <c r="F41" i="9"/>
  <c r="E41" i="9"/>
  <c r="D41" i="9"/>
  <c r="C41" i="9"/>
  <c r="G40" i="9"/>
  <c r="F40" i="9"/>
  <c r="E40" i="9"/>
  <c r="D40" i="9"/>
  <c r="C40" i="9"/>
  <c r="G39" i="9"/>
  <c r="F39" i="9"/>
  <c r="E39" i="9"/>
  <c r="D39" i="9"/>
  <c r="C39" i="9"/>
  <c r="G38" i="9"/>
  <c r="F38" i="9"/>
  <c r="E38" i="9"/>
  <c r="D38" i="9"/>
  <c r="C38" i="9"/>
  <c r="G37" i="9"/>
  <c r="F37" i="9"/>
  <c r="E37" i="9"/>
  <c r="D37" i="9"/>
  <c r="C37" i="9"/>
  <c r="G36" i="9"/>
  <c r="F36" i="9"/>
  <c r="E36" i="9"/>
  <c r="D36" i="9"/>
  <c r="C36" i="9"/>
  <c r="G35" i="9"/>
  <c r="F35" i="9"/>
  <c r="E35" i="9"/>
  <c r="D35" i="9"/>
  <c r="C35" i="9"/>
  <c r="H34" i="9"/>
  <c r="G34" i="9"/>
  <c r="F34" i="9"/>
  <c r="E34" i="9"/>
  <c r="D34" i="9"/>
  <c r="C34" i="9"/>
  <c r="G28" i="9"/>
  <c r="F28" i="9"/>
  <c r="E28" i="9"/>
  <c r="D28" i="9"/>
  <c r="C28" i="9"/>
  <c r="G27" i="9"/>
  <c r="F27" i="9"/>
  <c r="E27" i="9"/>
  <c r="D27" i="9"/>
  <c r="C27" i="9"/>
  <c r="G26" i="9"/>
  <c r="F26" i="9"/>
  <c r="E26" i="9"/>
  <c r="D26" i="9"/>
  <c r="C26" i="9"/>
  <c r="G25" i="9"/>
  <c r="F25" i="9"/>
  <c r="E25" i="9"/>
  <c r="D25" i="9"/>
  <c r="C25" i="9"/>
  <c r="G24" i="9"/>
  <c r="F24" i="9"/>
  <c r="E24" i="9"/>
  <c r="D24" i="9"/>
  <c r="C24" i="9"/>
  <c r="G23" i="9"/>
  <c r="F23" i="9"/>
  <c r="E23" i="9"/>
  <c r="D23" i="9"/>
  <c r="C23" i="9"/>
  <c r="G22" i="9"/>
  <c r="F22" i="9"/>
  <c r="E22" i="9"/>
  <c r="D22" i="9"/>
  <c r="C22" i="9"/>
  <c r="G21" i="9"/>
  <c r="F21" i="9"/>
  <c r="E21" i="9"/>
  <c r="D21" i="9"/>
  <c r="C21" i="9"/>
  <c r="G20" i="9"/>
  <c r="F20" i="9"/>
  <c r="E20" i="9"/>
  <c r="D20" i="9"/>
  <c r="C20" i="9"/>
  <c r="G19" i="9"/>
  <c r="F19" i="9"/>
  <c r="E19" i="9"/>
  <c r="D19" i="9"/>
  <c r="C19" i="9"/>
  <c r="G18" i="9"/>
  <c r="F18" i="9"/>
  <c r="E18" i="9"/>
  <c r="D18" i="9"/>
  <c r="C18" i="9"/>
  <c r="G17" i="9"/>
  <c r="F17" i="9"/>
  <c r="E17" i="9"/>
  <c r="D17" i="9"/>
  <c r="C17" i="9"/>
  <c r="G15" i="9"/>
  <c r="F15" i="9"/>
  <c r="E15" i="9"/>
  <c r="D15" i="9"/>
  <c r="C15" i="9"/>
  <c r="G14" i="9"/>
  <c r="F14" i="9"/>
  <c r="E14" i="9"/>
  <c r="D14" i="9"/>
  <c r="C14" i="9"/>
  <c r="G13" i="9"/>
  <c r="F13" i="9"/>
  <c r="E13" i="9"/>
  <c r="D13" i="9"/>
  <c r="C13" i="9"/>
  <c r="G12" i="9"/>
  <c r="F12" i="9"/>
  <c r="E12" i="9"/>
  <c r="D12" i="9"/>
  <c r="C12" i="9"/>
  <c r="G11" i="9"/>
  <c r="F11" i="9"/>
  <c r="E11" i="9"/>
  <c r="D11" i="9"/>
  <c r="C11" i="9"/>
  <c r="G10" i="9"/>
  <c r="F10" i="9"/>
  <c r="E10" i="9"/>
  <c r="D10" i="9"/>
  <c r="C10" i="9"/>
  <c r="G9" i="9"/>
  <c r="F9" i="9"/>
  <c r="E9" i="9"/>
  <c r="D9" i="9"/>
  <c r="C9" i="9"/>
  <c r="J44" i="8"/>
  <c r="I44" i="8"/>
  <c r="H44" i="8"/>
  <c r="G44" i="8"/>
  <c r="F44" i="8"/>
  <c r="J29" i="8"/>
  <c r="I29" i="8"/>
  <c r="H29" i="8"/>
  <c r="G29" i="8"/>
  <c r="F29" i="8"/>
  <c r="J20" i="8"/>
  <c r="I20" i="8"/>
  <c r="H20" i="8"/>
  <c r="G20" i="8"/>
  <c r="F20" i="8"/>
  <c r="J19" i="8"/>
  <c r="J18" i="8" s="1"/>
  <c r="J54" i="8" s="1"/>
  <c r="I19" i="8"/>
  <c r="H19" i="8"/>
  <c r="G19" i="8"/>
  <c r="F19" i="8"/>
  <c r="I18" i="8"/>
  <c r="I54" i="8" s="1"/>
  <c r="H18" i="8"/>
  <c r="H54" i="8" s="1"/>
  <c r="J16" i="8"/>
  <c r="J15" i="8" s="1"/>
  <c r="J53" i="8" s="1"/>
  <c r="J57" i="8" s="1"/>
  <c r="I16" i="8"/>
  <c r="I15" i="8" s="1"/>
  <c r="H16" i="8"/>
  <c r="H15" i="8" s="1"/>
  <c r="H53" i="8" s="1"/>
  <c r="G16" i="8"/>
  <c r="G15" i="8" s="1"/>
  <c r="G53" i="8" s="1"/>
  <c r="F16" i="8"/>
  <c r="F15" i="8"/>
  <c r="F53" i="8" s="1"/>
  <c r="G18" i="8" l="1"/>
  <c r="G54" i="8" s="1"/>
  <c r="G57" i="8" s="1"/>
  <c r="F18" i="8"/>
  <c r="F54" i="8" s="1"/>
  <c r="F57" i="8" s="1"/>
  <c r="H57" i="8"/>
  <c r="I53" i="8"/>
  <c r="I57" i="8" s="1"/>
  <c r="I21" i="8"/>
  <c r="G21" i="8"/>
  <c r="H21" i="8"/>
  <c r="J21" i="8"/>
  <c r="F21" i="8" l="1"/>
  <c r="J30" i="8"/>
  <c r="F30" i="8"/>
  <c r="G30" i="8"/>
  <c r="I30" i="8"/>
  <c r="H30" i="8"/>
  <c r="F37" i="8" l="1"/>
  <c r="F38" i="8" s="1"/>
  <c r="F46" i="8"/>
  <c r="F47" i="8" s="1"/>
  <c r="J37" i="8"/>
  <c r="J38" i="8" s="1"/>
  <c r="J46" i="8"/>
  <c r="J47" i="8" s="1"/>
  <c r="I37" i="8"/>
  <c r="I38" i="8" s="1"/>
  <c r="I46" i="8"/>
  <c r="I47" i="8" s="1"/>
  <c r="H46" i="8"/>
  <c r="H47" i="8" s="1"/>
  <c r="H37" i="8"/>
  <c r="H38" i="8" s="1"/>
  <c r="G37" i="8"/>
  <c r="G38" i="8" s="1"/>
  <c r="G46" i="8"/>
  <c r="G47" i="8" s="1"/>
</calcChain>
</file>

<file path=xl/sharedStrings.xml><?xml version="1.0" encoding="utf-8"?>
<sst xmlns="http://schemas.openxmlformats.org/spreadsheetml/2006/main" count="437" uniqueCount="186">
  <si>
    <t>I. OPĆI DIO</t>
  </si>
  <si>
    <t>A) SAŽETAK RAČUNA PRIHODA I RASHODA</t>
  </si>
  <si>
    <t>Razred i naziv</t>
  </si>
  <si>
    <t>Izvršenje 
2023.</t>
  </si>
  <si>
    <t>Tekući plan 
2024.</t>
  </si>
  <si>
    <t>Plan 
2025.</t>
  </si>
  <si>
    <t>Projekcija 
2026.</t>
  </si>
  <si>
    <t>Projekcija 
2027.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</si>
  <si>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</si>
  <si>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</si>
  <si>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</si>
  <si>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</si>
  <si>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</si>
  <si>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</si>
  <si>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</si>
  <si>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</si>
  <si>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</si>
  <si>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</si>
  <si>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</si>
  <si>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VIŠAK/MANJAK + NETO FINANCIRANJE</t>
  </si>
  <si>
    <t>C) PRENESENI VIŠAK ILI PRENESENI MANJAK</t>
  </si>
  <si>
    <t>Naziv</t>
  </si>
  <si>
    <t>PRIJENOS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</si>
  <si>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</si>
  <si>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</si>
  <si>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>D) VIŠEGODIŠNJI PLAN URAVNOTEŽENJA</t>
  </si>
  <si>
    <t>VIŠAK/MANJAK IZ PRETHODNE(IH) GODINE KOJI ĆE SE RASPOREDITI/POKRITI</t>
  </si>
  <si>
    <t>VIŠAK/MANJAK TEKUĆE GODINE
(VIŠAK/MANJAK + NETO FINANCIRANJE)</t>
  </si>
  <si>
    <t>E) UKUPNO FINANCIJSKI PLAN (A+B+C+D)</t>
  </si>
  <si>
    <t>PRIHODI, PRIMICI I VIŠAK</t>
  </si>
  <si>
    <t>RASHODI, IZDACI I MANJAK</t>
  </si>
  <si>
    <t>Višak prihoda iz prethodne godine koji će se rasporediti</t>
  </si>
  <si>
    <t>Manjak prihoda iz prethodne godine za pokriće</t>
  </si>
  <si>
    <t>RAZLIKA</t>
  </si>
  <si>
    <t>Članak 2.</t>
  </si>
  <si>
    <t xml:space="preserve">A. RAČUN PRIHODA I RASHODA </t>
  </si>
  <si>
    <t>A1. PRIHODI I RASHODI PREMA EKONOMSKOJ KLASIFIKACIJI</t>
  </si>
  <si>
    <t>Razred / skupina</t>
  </si>
  <si>
    <t>Izvršenje
2023.</t>
  </si>
  <si>
    <t>UKUPNO PRIHODI</t>
  </si>
  <si>
    <t>Pomoći iz inozemstva i od subjekata unutar općeg proračuna</t>
  </si>
  <si>
    <t>5.1. Pomoći</t>
  </si>
  <si>
    <t>5.4. Pomoći PK</t>
  </si>
  <si>
    <t>5.5. Pomoći PK - višak</t>
  </si>
  <si>
    <t>Prihodi od imovine</t>
  </si>
  <si>
    <t>3.1. Vlastiti prihodi PK</t>
  </si>
  <si>
    <t>Prihodi od upravnih i administrativnih pristojbi, pristojbi po posebnim propisima i naknada</t>
  </si>
  <si>
    <t>4.6. Prihodi za posebne namjene PK</t>
  </si>
  <si>
    <t>4.7. Prihodi za posebne namjene PK - višak</t>
  </si>
  <si>
    <t>7.3. Prih. od prod. ili zamj. nef. imovine i nakn. s nasl. os. PK</t>
  </si>
  <si>
    <t>Prihodi od prodaje proizvoda i robe te pruženih usluga, prihodi od donacija te povrati po prot. jam.</t>
  </si>
  <si>
    <t>3.2. Vlastiti prihodi PK - višak</t>
  </si>
  <si>
    <t>6.3. Donacije PK</t>
  </si>
  <si>
    <t>6.4. Donacije PK - višak</t>
  </si>
  <si>
    <t>Prihodi iz nadležnog proračuna i od HZZO-a temeljem ugovornih obveza</t>
  </si>
  <si>
    <t>1.1. Opći prihodi i primici</t>
  </si>
  <si>
    <t>4.1. Decentralizirane funkcije</t>
  </si>
  <si>
    <t>7 Prihodi od prodaje nefinancijske imovine</t>
  </si>
  <si>
    <t>72 Prihodi od prodaje proizvedene dugotrajne imovine</t>
  </si>
  <si>
    <t>UKUPNO RASHODI</t>
  </si>
  <si>
    <t>Rashodi za zaposlene</t>
  </si>
  <si>
    <t>1.1.  Opći prihodi i  primici</t>
  </si>
  <si>
    <t>3.1. Vlastiti Prihod</t>
  </si>
  <si>
    <t>Materijalni rashodi</t>
  </si>
  <si>
    <t>1.1. Opći prihodi i  primici</t>
  </si>
  <si>
    <t>Financijski rashodi</t>
  </si>
  <si>
    <t>Naknade građanima i kućanstvima na temelju osiguranja i druge naknade</t>
  </si>
  <si>
    <t>Ostali rashodi</t>
  </si>
  <si>
    <t>Rashodi za nabavu proizvedene dugotrajne imovine</t>
  </si>
  <si>
    <t>Članak 3.</t>
  </si>
  <si>
    <t>A2. PRIHODI I RASHODI PREMA IZVORIMA FINANCIRANJA</t>
  </si>
  <si>
    <t>Razred/
skupina</t>
  </si>
  <si>
    <t>OPĆI PRIHODI I PRIMICI</t>
  </si>
  <si>
    <t>1.1.</t>
  </si>
  <si>
    <t>Opći prihodi i primici</t>
  </si>
  <si>
    <t>VLASTITI PRIHODI</t>
  </si>
  <si>
    <t>3.1.</t>
  </si>
  <si>
    <t>Vlastiti prihodi PK</t>
  </si>
  <si>
    <t>3.2.</t>
  </si>
  <si>
    <t>Vlastiti prihodi PK - višak</t>
  </si>
  <si>
    <t>PRIHODI ZA POSEBNE NAMJENE</t>
  </si>
  <si>
    <t>4.1.</t>
  </si>
  <si>
    <t>Decentralizirane funkcije</t>
  </si>
  <si>
    <t>4.6.</t>
  </si>
  <si>
    <t>Prihodi za posebne namjene PK</t>
  </si>
  <si>
    <t>4.7.</t>
  </si>
  <si>
    <t>Prihodi za posebne namjene PK - višak</t>
  </si>
  <si>
    <t>POMOĆI</t>
  </si>
  <si>
    <t>5.1.</t>
  </si>
  <si>
    <t>Pomoći</t>
  </si>
  <si>
    <t>5.4.</t>
  </si>
  <si>
    <t>Pomoći PK</t>
  </si>
  <si>
    <t>5.5.</t>
  </si>
  <si>
    <t>Pomoći PK - višak</t>
  </si>
  <si>
    <t>DONACIJE</t>
  </si>
  <si>
    <t>6.3.</t>
  </si>
  <si>
    <t>Donacije PK</t>
  </si>
  <si>
    <t>6.4.</t>
  </si>
  <si>
    <t>Donacije PK - višak</t>
  </si>
  <si>
    <t>PRIH. OD PROD. ILI ZAMJ. NEF. IMOVINE I NAKN. S NASL. OS.</t>
  </si>
  <si>
    <t>7.3.</t>
  </si>
  <si>
    <t>Prih. od prod. ili zamj. nef. imovine i nakn. s nasl. os. PK</t>
  </si>
  <si>
    <t>7.4.</t>
  </si>
  <si>
    <t>Prih. od prod. ili zam. nef. im. i nakn. s nasl. os.PK - višak</t>
  </si>
  <si>
    <t>Članak 4.</t>
  </si>
  <si>
    <t>A3. RASHODI PREMA FUNKCIJSKOJ KLASIFIKACIJI</t>
  </si>
  <si>
    <t xml:space="preserve">FUNKCIJSKA KLASIFIKACIJA  </t>
  </si>
  <si>
    <t>09</t>
  </si>
  <si>
    <t>OBRAZOVANJE</t>
  </si>
  <si>
    <t>091</t>
  </si>
  <si>
    <t>Predškolsko i osnovno obrazovanje</t>
  </si>
  <si>
    <t>0912</t>
  </si>
  <si>
    <t>Osnovno obrazovanje</t>
  </si>
  <si>
    <t>…</t>
  </si>
  <si>
    <t>096</t>
  </si>
  <si>
    <t>Dodatne usluge u  obrazovanju</t>
  </si>
  <si>
    <t>Članak 5.</t>
  </si>
  <si>
    <t>B. RAČUN FINANCIRANJA</t>
  </si>
  <si>
    <t>B1. RAČUN FINANCIRANJA PREMA EKONOMSKOJ KLASIFIKACIJI</t>
  </si>
  <si>
    <t>Primici od zaduživanja</t>
  </si>
  <si>
    <t>Izdaci za otplatu glavnice primljenih kredita i zajmova</t>
  </si>
  <si>
    <t>B2. RAČUN FINANCIRANJA PREMA IZVORIMA FINANCIRANJA</t>
  </si>
  <si>
    <t>UKUPNO PRIMICI</t>
  </si>
  <si>
    <t>Namjenski primici od zaduživanja</t>
  </si>
  <si>
    <t>8.3.</t>
  </si>
  <si>
    <t>Namjenski primici od zaduživanja PK</t>
  </si>
  <si>
    <t>UKUPNO IZDACI</t>
  </si>
  <si>
    <t>Vlastiti prihodi</t>
  </si>
  <si>
    <t xml:space="preserve"> Vlastiti prihodi PK</t>
  </si>
  <si>
    <t>Članak 6.</t>
  </si>
  <si>
    <t>PRENESENI VIŠAK I MANJAK I VIŠEGODIŠNJI PLAN URAVNOTEŽENJA</t>
  </si>
  <si>
    <t>Brojčana oznaka i naziv </t>
  </si>
  <si>
    <t>UKUPAN DONOS VIŠKA/MANJKA IZ PRETHODNE(IH) GODINE</t>
  </si>
  <si>
    <t>92 Višak prihoda iz prethodne godine koji će se rasporediti</t>
  </si>
  <si>
    <t>92 Manjak prihoda iz prethodne godine za pokriće</t>
  </si>
  <si>
    <t>RAZLIKA VIŠAK/MANJAK IZ PRETHODNE(IH) GODINE KOJI ĆE SE RASPOREDITI/POKRITI</t>
  </si>
  <si>
    <t>Članak 7.</t>
  </si>
  <si>
    <t>II. POSEBNI DIO</t>
  </si>
  <si>
    <t>Izvršenje 2023.</t>
  </si>
  <si>
    <t>Tekući plan 2024.</t>
  </si>
  <si>
    <t>Plan 2025.</t>
  </si>
  <si>
    <t xml:space="preserve">Projekcija 2026. </t>
  </si>
  <si>
    <t>Projekcija 2027.</t>
  </si>
  <si>
    <t>14267 Osnovna škola Mihaela Šiloboda</t>
  </si>
  <si>
    <t>Izvor 1.1. Opći prihodi i  primici</t>
  </si>
  <si>
    <t>Izvor 3.1. Vlastiti prihodi PK</t>
  </si>
  <si>
    <t>Izvor 3.2. Vlastiti prihodi PK - višak</t>
  </si>
  <si>
    <t>Izvor 4.1. Decentralizirane funkcije</t>
  </si>
  <si>
    <t>Izvor 4.6. Prihodi za posebne namjene PK</t>
  </si>
  <si>
    <t>Izvor 4.7. Prihodi za posebne namjene PK - višak</t>
  </si>
  <si>
    <t>Izvor 5.1. Pomoći</t>
  </si>
  <si>
    <t>Izvor 5.1. Pomoći - višak</t>
  </si>
  <si>
    <t>Izvor 5.4. Pomoći PK</t>
  </si>
  <si>
    <t>Izvor 5.4. Pomoći PK - višak</t>
  </si>
  <si>
    <t>Izvor 6.3. Donacije PK</t>
  </si>
  <si>
    <t>Izvor 6.3. Donacije PK - višak</t>
  </si>
  <si>
    <t>Izvor 7.3. Prih. od prod. ili zamj. nef. imovine i nakn. s nasl. os. PK</t>
  </si>
  <si>
    <t>Program 4070 OSNOVNOŠKOLSKO OBRAZOVANJE</t>
  </si>
  <si>
    <t>Aktivnost A407004 Redovna djelatnost OŠ Mihaela Šiloboda</t>
  </si>
  <si>
    <t>3 Rashodi poslovanja</t>
  </si>
  <si>
    <t>32 Materijalni rashodi</t>
  </si>
  <si>
    <t>34 Financijski rashodi</t>
  </si>
  <si>
    <t>38 Rashodi za donacije, kazne, naknade šteta i kapitalne pomoći</t>
  </si>
  <si>
    <t>Aktivnost A407012 Rashodi za zaposlene - OŠ Mihaela Šiloboda</t>
  </si>
  <si>
    <t>31 Rashodi za zaposlene</t>
  </si>
  <si>
    <t>Aktivnost A407017 Ulaganje u objekte i opremu OŠ Mihaela Šiloboda</t>
  </si>
  <si>
    <t>4 Rashodi za nabavu nefinancijske imovine</t>
  </si>
  <si>
    <t>42 Rashodi za nabavu proizvedene dugotrajne imovine</t>
  </si>
  <si>
    <t>Aktivnost A407022 Nabava udžbenika i lektire OŠ Mihaela Šiloboda</t>
  </si>
  <si>
    <t>37 Naknade građanima i kućanstvima na temelju osiguranja i druge naknade</t>
  </si>
  <si>
    <t>Aktivnost A407027 Produženi boravak i školska prehrana OŠ Mihaela Šiloboda</t>
  </si>
  <si>
    <t>Aktivnost A407032 Izborni, izvannastavni i ostali programi OŠ Mihaela Šiloboda</t>
  </si>
  <si>
    <t>Tekući projekt T407004 Školska shema OŠ Mihaela Šiloboda</t>
  </si>
  <si>
    <t>Tekući projekt T407139 Vjetar u leđa - faza V - OŠ Mihaela Šiloboda</t>
  </si>
  <si>
    <t>Tekući projekt T407145 Vjetar u leđa - faza VI - OŠ Mihaela Šiloboda</t>
  </si>
  <si>
    <t>Tekući projekt T407010 Vjetar u leđa - faza VII - OŠ Mihaela Šiloboda</t>
  </si>
  <si>
    <t>Članak 8.</t>
  </si>
  <si>
    <t>III. ZAVRŠNE ODREDBE</t>
  </si>
  <si>
    <t>PREDSJEDNICA ŠKOLSKOG ODBORA</t>
  </si>
  <si>
    <t>Tajana Petrina</t>
  </si>
  <si>
    <t>KLASA: 400-01/24-01/2</t>
  </si>
  <si>
    <t>Članak 1.</t>
  </si>
  <si>
    <r>
      <t>FINANCIJSKI PLAN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rFont val="Times New Roman"/>
        <charset val="134"/>
      </rPr>
      <t>OSNOVNE ŠKOLE MIHAELA ŠILOBODA</t>
    </r>
    <r>
      <rPr>
        <b/>
        <sz val="12"/>
        <color rgb="FF000000"/>
        <rFont val="Times New Roman"/>
        <charset val="134"/>
      </rPr>
      <t xml:space="preserve">
ZA 2025. I PROJEKCIJE ZA 2026. I 2027. GODINU</t>
    </r>
  </si>
  <si>
    <t>Financijski plan za 2025. godinu sa projekcijama za 2026. godinu i 2027. godinu objavit će se na službenoj internet stranici OŠ Mihaela Šiloboda, a stupa na snagu  1. siječnja 2025. godine.</t>
  </si>
  <si>
    <t>URBROJ: 238-27-13-24-2</t>
  </si>
  <si>
    <t>Na temelju članka 28.- 39. Zakona o proračunu  (Narodne novine, broj 144/21) i članka 26. Statuta Osnovne škole Mihaela Šiloboda, Školski odbor Osnovne škole Mihaela Šiloboda na svojoj 58. sjednici održanoj 18. prosinca 2024. donio 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</si>
</sst>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k_n_-;\-* #,##0.00\ _k_n_-;_-* &quot;-&quot;??\ _k_n_-;_-@_-"/>
  </numFmts>
  <fonts count="60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2"/>
      <color theme="1"/>
      <name val="Times New Roman"/>
      <charset val="238"/>
    </font>
    <font>
      <sz val="12"/>
      <color rgb="FFFF0000"/>
      <name val="Times New Roman"/>
      <charset val="238"/>
    </font>
    <font>
      <sz val="10"/>
      <color theme="1"/>
      <name val="Arial"/>
      <charset val="238"/>
    </font>
    <font>
      <sz val="11"/>
      <color theme="1"/>
      <name val="Times New Roman"/>
      <charset val="134"/>
    </font>
    <font>
      <b/>
      <sz val="11"/>
      <color theme="1"/>
      <name val="Times New Roman"/>
      <charset val="238"/>
    </font>
    <font>
      <b/>
      <sz val="11"/>
      <color theme="1"/>
      <name val="Times New Roman"/>
      <charset val="134"/>
    </font>
    <font>
      <b/>
      <sz val="14"/>
      <color indexed="8"/>
      <name val="Times New Roman"/>
      <charset val="134"/>
    </font>
    <font>
      <b/>
      <sz val="14"/>
      <color indexed="8"/>
      <name val="Times New Roman"/>
      <charset val="238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238"/>
    </font>
    <font>
      <b/>
      <sz val="10"/>
      <color indexed="8"/>
      <name val="Arial"/>
      <charset val="238"/>
    </font>
    <font>
      <b/>
      <sz val="10"/>
      <color indexed="9"/>
      <name val="Arial"/>
      <charset val="134"/>
    </font>
    <font>
      <b/>
      <sz val="10"/>
      <color indexed="8"/>
      <name val="Arial"/>
      <charset val="134"/>
    </font>
    <font>
      <b/>
      <sz val="10"/>
      <name val="Arial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238"/>
    </font>
    <font>
      <sz val="10"/>
      <name val="Arial"/>
      <charset val="238"/>
    </font>
    <font>
      <sz val="12"/>
      <color rgb="FF000000"/>
      <name val="Times New Roman"/>
      <charset val="238"/>
    </font>
    <font>
      <b/>
      <sz val="11"/>
      <name val="Times New Roman"/>
      <charset val="238"/>
    </font>
    <font>
      <b/>
      <sz val="10"/>
      <color indexed="8"/>
      <name val="Times New Roman"/>
      <charset val="238"/>
    </font>
    <font>
      <b/>
      <sz val="11"/>
      <color indexed="8"/>
      <name val="Times New Roman"/>
      <charset val="134"/>
    </font>
    <font>
      <b/>
      <sz val="10"/>
      <name val="Times New Roman"/>
      <charset val="238"/>
    </font>
    <font>
      <sz val="10"/>
      <name val="Times New Roman"/>
      <charset val="238"/>
    </font>
    <font>
      <sz val="10"/>
      <color rgb="FFFF0000"/>
      <name val="Arial"/>
      <charset val="238"/>
    </font>
    <font>
      <sz val="8"/>
      <color theme="1"/>
      <name val="Times New Roman"/>
      <charset val="238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8"/>
      <name val="Times New Roman"/>
      <charset val="238"/>
    </font>
    <font>
      <sz val="8"/>
      <color indexed="8"/>
      <name val="Times New Roman"/>
      <charset val="238"/>
    </font>
    <font>
      <b/>
      <sz val="11"/>
      <name val="Times New Roman"/>
      <charset val="134"/>
    </font>
    <font>
      <i/>
      <sz val="11"/>
      <name val="Times New Roman"/>
      <charset val="134"/>
    </font>
    <font>
      <sz val="11"/>
      <name val="Times New Roman"/>
      <charset val="238"/>
    </font>
    <font>
      <b/>
      <sz val="11"/>
      <color indexed="8"/>
      <name val="Times New Roman"/>
      <charset val="238"/>
    </font>
    <font>
      <sz val="11"/>
      <color indexed="8"/>
      <name val="Times New Roman"/>
      <charset val="238"/>
    </font>
    <font>
      <sz val="11"/>
      <color theme="1"/>
      <name val="Times New Roman"/>
      <charset val="238"/>
    </font>
    <font>
      <b/>
      <sz val="12"/>
      <color rgb="FF000000"/>
      <name val="Times New Roman"/>
      <charset val="134"/>
    </font>
    <font>
      <b/>
      <sz val="12"/>
      <color indexed="8"/>
      <name val="Times New Roman"/>
      <charset val="238"/>
    </font>
    <font>
      <sz val="12"/>
      <color indexed="8"/>
      <name val="Times New Roman"/>
      <charset val="238"/>
    </font>
    <font>
      <sz val="11"/>
      <color rgb="FF000000"/>
      <name val="Times New Roman"/>
      <charset val="238"/>
    </font>
    <font>
      <sz val="10"/>
      <color indexed="8"/>
      <name val="Times New Roman"/>
      <charset val="238"/>
    </font>
    <font>
      <b/>
      <sz val="12"/>
      <name val="Times New Roman"/>
      <charset val="238"/>
    </font>
    <font>
      <sz val="12"/>
      <name val="Times New Roman"/>
      <charset val="238"/>
    </font>
    <font>
      <b/>
      <i/>
      <sz val="12"/>
      <color indexed="8"/>
      <name val="Times New Roman"/>
      <charset val="238"/>
    </font>
    <font>
      <b/>
      <sz val="9"/>
      <color theme="1"/>
      <name val="Times New Roman"/>
      <charset val="238"/>
    </font>
    <font>
      <sz val="10"/>
      <color rgb="FF000000"/>
      <name val="Arial"/>
      <charset val="238"/>
    </font>
    <font>
      <sz val="11"/>
      <color rgb="FF000000"/>
      <name val="Calibri"/>
      <charset val="238"/>
    </font>
    <font>
      <b/>
      <sz val="12"/>
      <color rgb="FFFF0000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4" fontId="19" fillId="0" borderId="0" applyFont="0" applyFill="0" applyBorder="0" applyAlignment="0" applyProtection="0"/>
    <xf numFmtId="0" fontId="47" fillId="0" borderId="0"/>
    <xf numFmtId="0" fontId="19" fillId="0" borderId="0"/>
    <xf numFmtId="0" fontId="47" fillId="0" borderId="0" applyNumberFormat="0" applyFont="0" applyBorder="0" applyProtection="0"/>
    <xf numFmtId="0" fontId="19" fillId="0" borderId="0"/>
    <xf numFmtId="0" fontId="48" fillId="0" borderId="0" applyNumberFormat="0" applyFont="0" applyBorder="0" applyProtection="0"/>
    <xf numFmtId="0" fontId="48" fillId="0" borderId="0" applyNumberFormat="0" applyFont="0" applyBorder="0" applyProtection="0"/>
    <xf numFmtId="0" fontId="47" fillId="0" borderId="0" applyNumberFormat="0" applyFont="0" applyBorder="0" applyProtection="0"/>
  </cellStyleXfs>
  <cellXfs count="232">
    <xf numFmtId="0" fontId="0" fillId="0" borderId="0" xfId="0"/>
    <xf numFmtId="0" fontId="4" fillId="0" borderId="0" xfId="0" applyFont="1"/>
    <xf numFmtId="0" fontId="5" fillId="0" borderId="0" xfId="0" applyFont="1"/>
    <xf numFmtId="4" fontId="6" fillId="0" borderId="0" xfId="0" applyNumberFormat="1" applyFont="1"/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4" borderId="0" xfId="0" applyNumberFormat="1" applyFont="1" applyFill="1"/>
    <xf numFmtId="4" fontId="14" fillId="3" borderId="0" xfId="0" applyNumberFormat="1" applyFont="1" applyFill="1"/>
    <xf numFmtId="4" fontId="1" fillId="6" borderId="0" xfId="0" applyNumberFormat="1" applyFont="1" applyFill="1"/>
    <xf numFmtId="4" fontId="15" fillId="5" borderId="0" xfId="0" applyNumberFormat="1" applyFont="1" applyFill="1"/>
    <xf numFmtId="4" fontId="15" fillId="7" borderId="0" xfId="0" applyNumberFormat="1" applyFont="1" applyFill="1"/>
    <xf numFmtId="4" fontId="1" fillId="9" borderId="0" xfId="0" applyNumberFormat="1" applyFont="1" applyFill="1"/>
    <xf numFmtId="4" fontId="15" fillId="8" borderId="0" xfId="0" applyNumberFormat="1" applyFont="1" applyFill="1"/>
    <xf numFmtId="4" fontId="16" fillId="0" borderId="0" xfId="0" applyNumberFormat="1" applyFont="1"/>
    <xf numFmtId="4" fontId="1" fillId="0" borderId="0" xfId="0" applyNumberFormat="1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4" fontId="5" fillId="0" borderId="0" xfId="0" applyNumberFormat="1" applyFont="1"/>
    <xf numFmtId="0" fontId="19" fillId="0" borderId="0" xfId="3"/>
    <xf numFmtId="0" fontId="20" fillId="0" borderId="0" xfId="4" applyFont="1" applyBorder="1" applyAlignment="1">
      <alignment horizontal="left" vertical="center" wrapText="1"/>
    </xf>
    <xf numFmtId="0" fontId="20" fillId="0" borderId="0" xfId="4" applyFont="1" applyBorder="1" applyAlignment="1">
      <alignment vertical="center" wrapText="1"/>
    </xf>
    <xf numFmtId="0" fontId="21" fillId="0" borderId="0" xfId="5" applyFont="1"/>
    <xf numFmtId="4" fontId="19" fillId="0" borderId="0" xfId="3" applyNumberFormat="1"/>
    <xf numFmtId="0" fontId="23" fillId="2" borderId="1" xfId="0" applyFont="1" applyFill="1" applyBorder="1" applyAlignment="1">
      <alignment horizontal="center" vertical="center" wrapText="1"/>
    </xf>
    <xf numFmtId="0" fontId="24" fillId="10" borderId="1" xfId="3" applyFont="1" applyFill="1" applyBorder="1" applyAlignment="1">
      <alignment vertical="center"/>
    </xf>
    <xf numFmtId="4" fontId="24" fillId="10" borderId="1" xfId="3" applyNumberFormat="1" applyFont="1" applyFill="1" applyBorder="1" applyAlignment="1">
      <alignment horizontal="right" vertical="center" wrapText="1"/>
    </xf>
    <xf numFmtId="3" fontId="24" fillId="10" borderId="1" xfId="3" applyNumberFormat="1" applyFont="1" applyFill="1" applyBorder="1" applyAlignment="1">
      <alignment horizontal="right" vertical="center" wrapText="1"/>
    </xf>
    <xf numFmtId="0" fontId="24" fillId="10" borderId="1" xfId="3" applyFont="1" applyFill="1" applyBorder="1" applyAlignment="1">
      <alignment horizontal="right" vertical="center" wrapText="1"/>
    </xf>
    <xf numFmtId="0" fontId="24" fillId="11" borderId="1" xfId="3" applyFont="1" applyFill="1" applyBorder="1" applyAlignment="1">
      <alignment vertical="center" wrapText="1"/>
    </xf>
    <xf numFmtId="4" fontId="24" fillId="11" borderId="1" xfId="3" applyNumberFormat="1" applyFont="1" applyFill="1" applyBorder="1" applyAlignment="1">
      <alignment horizontal="right" vertical="center" wrapText="1"/>
    </xf>
    <xf numFmtId="0" fontId="25" fillId="12" borderId="1" xfId="3" applyFont="1" applyFill="1" applyBorder="1" applyAlignment="1">
      <alignment vertical="center" wrapText="1"/>
    </xf>
    <xf numFmtId="4" fontId="25" fillId="12" borderId="1" xfId="3" applyNumberFormat="1" applyFont="1" applyFill="1" applyBorder="1" applyAlignment="1">
      <alignment horizontal="right" vertical="center" wrapText="1"/>
    </xf>
    <xf numFmtId="3" fontId="25" fillId="12" borderId="1" xfId="3" applyNumberFormat="1" applyFont="1" applyFill="1" applyBorder="1" applyAlignment="1">
      <alignment horizontal="right" vertical="center" wrapText="1"/>
    </xf>
    <xf numFmtId="0" fontId="25" fillId="12" borderId="1" xfId="3" applyFont="1" applyFill="1" applyBorder="1" applyAlignment="1">
      <alignment horizontal="right" vertical="center" wrapText="1"/>
    </xf>
    <xf numFmtId="0" fontId="24" fillId="13" borderId="1" xfId="3" applyFont="1" applyFill="1" applyBorder="1" applyAlignment="1">
      <alignment vertical="center" wrapText="1"/>
    </xf>
    <xf numFmtId="4" fontId="24" fillId="13" borderId="1" xfId="3" applyNumberFormat="1" applyFont="1" applyFill="1" applyBorder="1" applyAlignment="1">
      <alignment horizontal="right" vertical="center" wrapText="1"/>
    </xf>
    <xf numFmtId="0" fontId="26" fillId="0" borderId="0" xfId="3" applyFont="1"/>
    <xf numFmtId="164" fontId="0" fillId="0" borderId="0" xfId="1" applyFont="1"/>
    <xf numFmtId="165" fontId="19" fillId="0" borderId="0" xfId="3" applyNumberFormat="1"/>
    <xf numFmtId="0" fontId="27" fillId="0" borderId="0" xfId="0" applyFont="1"/>
    <xf numFmtId="0" fontId="28" fillId="0" borderId="0" xfId="0" applyFont="1"/>
    <xf numFmtId="0" fontId="23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left" vertical="center" wrapText="1"/>
    </xf>
    <xf numFmtId="3" fontId="29" fillId="14" borderId="2" xfId="0" applyNumberFormat="1" applyFont="1" applyFill="1" applyBorder="1" applyAlignment="1">
      <alignment horizontal="right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left" vertical="center" wrapText="1"/>
    </xf>
    <xf numFmtId="0" fontId="32" fillId="14" borderId="1" xfId="0" applyFont="1" applyFill="1" applyBorder="1" applyAlignment="1">
      <alignment horizontal="left" vertical="center"/>
    </xf>
    <xf numFmtId="0" fontId="32" fillId="14" borderId="1" xfId="0" applyFont="1" applyFill="1" applyBorder="1" applyAlignment="1">
      <alignment vertical="center" wrapText="1"/>
    </xf>
    <xf numFmtId="0" fontId="28" fillId="14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3" fontId="28" fillId="14" borderId="2" xfId="0" applyNumberFormat="1" applyFont="1" applyFill="1" applyBorder="1" applyAlignment="1">
      <alignment horizontal="right"/>
    </xf>
    <xf numFmtId="0" fontId="33" fillId="14" borderId="1" xfId="0" applyFont="1" applyFill="1" applyBorder="1" applyAlignment="1">
      <alignment horizontal="left" vertical="center" wrapText="1"/>
    </xf>
    <xf numFmtId="0" fontId="34" fillId="1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3" fontId="35" fillId="14" borderId="2" xfId="0" applyNumberFormat="1" applyFont="1" applyFill="1" applyBorder="1" applyAlignment="1">
      <alignment horizontal="left"/>
    </xf>
    <xf numFmtId="3" fontId="35" fillId="14" borderId="1" xfId="0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left" vertical="center" wrapText="1"/>
    </xf>
    <xf numFmtId="3" fontId="29" fillId="14" borderId="2" xfId="0" applyNumberFormat="1" applyFont="1" applyFill="1" applyBorder="1" applyAlignment="1">
      <alignment horizontal="left" vertical="center"/>
    </xf>
    <xf numFmtId="3" fontId="29" fillId="14" borderId="1" xfId="0" applyNumberFormat="1" applyFont="1" applyFill="1" applyBorder="1" applyAlignment="1">
      <alignment horizontal="right"/>
    </xf>
    <xf numFmtId="3" fontId="29" fillId="14" borderId="2" xfId="0" applyNumberFormat="1" applyFont="1" applyFill="1" applyBorder="1" applyAlignment="1">
      <alignment horizontal="left"/>
    </xf>
    <xf numFmtId="0" fontId="36" fillId="0" borderId="1" xfId="0" applyFont="1" applyBorder="1" applyAlignment="1">
      <alignment horizontal="left" vertical="center" wrapText="1"/>
    </xf>
    <xf numFmtId="0" fontId="6" fillId="0" borderId="0" xfId="0" applyFont="1"/>
    <xf numFmtId="0" fontId="37" fillId="0" borderId="0" xfId="0" applyFont="1"/>
    <xf numFmtId="0" fontId="23" fillId="2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left" vertical="center" wrapText="1"/>
    </xf>
    <xf numFmtId="3" fontId="36" fillId="14" borderId="2" xfId="0" applyNumberFormat="1" applyFont="1" applyFill="1" applyBorder="1" applyAlignment="1">
      <alignment horizontal="left"/>
    </xf>
    <xf numFmtId="3" fontId="36" fillId="14" borderId="1" xfId="0" applyNumberFormat="1" applyFont="1" applyFill="1" applyBorder="1" applyAlignment="1">
      <alignment horizontal="right"/>
    </xf>
    <xf numFmtId="3" fontId="28" fillId="14" borderId="2" xfId="0" applyNumberFormat="1" applyFont="1" applyFill="1" applyBorder="1" applyAlignment="1">
      <alignment horizontal="left"/>
    </xf>
    <xf numFmtId="3" fontId="28" fillId="14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23" fillId="0" borderId="1" xfId="0" applyFont="1" applyBorder="1" applyAlignment="1">
      <alignment horizontal="left" vertical="center"/>
    </xf>
    <xf numFmtId="3" fontId="23" fillId="0" borderId="2" xfId="0" applyNumberFormat="1" applyFont="1" applyBorder="1" applyAlignment="1">
      <alignment horizontal="center" vertical="center" wrapText="1"/>
    </xf>
    <xf numFmtId="0" fontId="32" fillId="1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3" fontId="21" fillId="14" borderId="1" xfId="0" applyNumberFormat="1" applyFont="1" applyFill="1" applyBorder="1" applyAlignment="1">
      <alignment horizontal="center" vertical="center" wrapText="1"/>
    </xf>
    <xf numFmtId="3" fontId="29" fillId="14" borderId="4" xfId="0" applyNumberFormat="1" applyFont="1" applyFill="1" applyBorder="1" applyAlignment="1">
      <alignment horizontal="right"/>
    </xf>
    <xf numFmtId="3" fontId="34" fillId="14" borderId="1" xfId="0" applyNumberFormat="1" applyFont="1" applyFill="1" applyBorder="1" applyAlignment="1">
      <alignment horizontal="center" vertical="center" wrapText="1"/>
    </xf>
    <xf numFmtId="3" fontId="32" fillId="1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1" fillId="14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2" fillId="14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 wrapText="1"/>
    </xf>
    <xf numFmtId="3" fontId="35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36" fillId="14" borderId="2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wrapText="1"/>
    </xf>
    <xf numFmtId="0" fontId="2" fillId="0" borderId="0" xfId="0" applyFont="1"/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40" fillId="0" borderId="0" xfId="0" applyFont="1" applyAlignment="1">
      <alignment wrapText="1"/>
    </xf>
    <xf numFmtId="0" fontId="3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2" fillId="14" borderId="3" xfId="0" applyFont="1" applyFill="1" applyBorder="1" applyAlignment="1">
      <alignment horizontal="center" vertical="center" wrapText="1"/>
    </xf>
    <xf numFmtId="0" fontId="31" fillId="14" borderId="3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/>
    </xf>
    <xf numFmtId="3" fontId="35" fillId="13" borderId="1" xfId="0" applyNumberFormat="1" applyFont="1" applyFill="1" applyBorder="1" applyAlignment="1">
      <alignment horizontal="right"/>
    </xf>
    <xf numFmtId="0" fontId="37" fillId="0" borderId="1" xfId="0" applyFont="1" applyBorder="1" applyAlignment="1">
      <alignment horizontal="left"/>
    </xf>
    <xf numFmtId="0" fontId="41" fillId="0" borderId="10" xfId="2" applyFont="1" applyBorder="1"/>
    <xf numFmtId="0" fontId="34" fillId="0" borderId="9" xfId="0" applyFont="1" applyBorder="1" applyAlignment="1">
      <alignment vertical="center" wrapText="1"/>
    </xf>
    <xf numFmtId="0" fontId="34" fillId="0" borderId="2" xfId="0" applyFont="1" applyBorder="1" applyAlignment="1">
      <alignment vertical="center"/>
    </xf>
    <xf numFmtId="3" fontId="36" fillId="0" borderId="1" xfId="0" applyNumberFormat="1" applyFont="1" applyBorder="1" applyAlignment="1">
      <alignment horizontal="right"/>
    </xf>
    <xf numFmtId="0" fontId="34" fillId="0" borderId="9" xfId="0" applyFont="1" applyBorder="1" applyAlignment="1">
      <alignment vertical="center"/>
    </xf>
    <xf numFmtId="0" fontId="21" fillId="13" borderId="3" xfId="0" applyFont="1" applyFill="1" applyBorder="1" applyAlignment="1">
      <alignment horizontal="left" vertical="center"/>
    </xf>
    <xf numFmtId="0" fontId="34" fillId="13" borderId="9" xfId="0" applyFont="1" applyFill="1" applyBorder="1" applyAlignment="1">
      <alignment vertical="center"/>
    </xf>
    <xf numFmtId="0" fontId="34" fillId="0" borderId="2" xfId="0" applyFont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1" fillId="0" borderId="11" xfId="2" applyFont="1" applyBorder="1"/>
    <xf numFmtId="0" fontId="34" fillId="0" borderId="2" xfId="0" applyFont="1" applyBorder="1" applyAlignment="1">
      <alignment horizontal="left" vertical="center" wrapText="1"/>
    </xf>
    <xf numFmtId="0" fontId="34" fillId="13" borderId="1" xfId="0" applyFont="1" applyFill="1" applyBorder="1" applyAlignment="1">
      <alignment vertical="center" wrapText="1"/>
    </xf>
    <xf numFmtId="0" fontId="36" fillId="0" borderId="3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5" fillId="13" borderId="3" xfId="0" applyFont="1" applyFill="1" applyBorder="1" applyAlignment="1">
      <alignment horizontal="left" vertical="center"/>
    </xf>
    <xf numFmtId="0" fontId="39" fillId="13" borderId="9" xfId="0" applyFont="1" applyFill="1" applyBorder="1" applyAlignment="1">
      <alignment horizontal="left" vertical="center"/>
    </xf>
    <xf numFmtId="3" fontId="36" fillId="13" borderId="1" xfId="0" applyNumberFormat="1" applyFont="1" applyFill="1" applyBorder="1" applyAlignment="1">
      <alignment horizontal="right"/>
    </xf>
    <xf numFmtId="0" fontId="37" fillId="13" borderId="9" xfId="0" applyFont="1" applyFill="1" applyBorder="1"/>
    <xf numFmtId="0" fontId="35" fillId="13" borderId="9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3" fontId="21" fillId="13" borderId="1" xfId="0" applyNumberFormat="1" applyFont="1" applyFill="1" applyBorder="1" applyAlignment="1">
      <alignment horizontal="right"/>
    </xf>
    <xf numFmtId="0" fontId="43" fillId="0" borderId="0" xfId="0" applyFont="1" applyAlignment="1">
      <alignment horizontal="left" wrapText="1"/>
    </xf>
    <xf numFmtId="0" fontId="44" fillId="0" borderId="0" xfId="0" applyFont="1" applyAlignment="1">
      <alignment wrapText="1"/>
    </xf>
    <xf numFmtId="3" fontId="39" fillId="0" borderId="0" xfId="0" applyNumberFormat="1" applyFont="1" applyAlignment="1">
      <alignment horizontal="right"/>
    </xf>
    <xf numFmtId="0" fontId="44" fillId="0" borderId="0" xfId="0" applyFont="1"/>
    <xf numFmtId="0" fontId="4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0" fillId="0" borderId="0" xfId="0" applyFont="1" applyAlignment="1">
      <alignment vertical="center" wrapText="1"/>
    </xf>
    <xf numFmtId="0" fontId="46" fillId="0" borderId="5" xfId="0" applyFont="1" applyBorder="1" applyAlignment="1">
      <alignment horizontal="right" vertical="center"/>
    </xf>
    <xf numFmtId="0" fontId="22" fillId="14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40" fillId="0" borderId="0" xfId="0" applyFont="1"/>
    <xf numFmtId="0" fontId="3" fillId="0" borderId="0" xfId="0" applyFont="1"/>
    <xf numFmtId="0" fontId="21" fillId="13" borderId="1" xfId="0" quotePrefix="1" applyFont="1" applyFill="1" applyBorder="1" applyAlignment="1">
      <alignment horizontal="left" vertical="center"/>
    </xf>
    <xf numFmtId="0" fontId="35" fillId="13" borderId="3" xfId="0" quotePrefix="1" applyFont="1" applyFill="1" applyBorder="1" applyAlignment="1">
      <alignment horizontal="left" vertical="center"/>
    </xf>
    <xf numFmtId="49" fontId="32" fillId="14" borderId="3" xfId="0" quotePrefix="1" applyNumberFormat="1" applyFont="1" applyFill="1" applyBorder="1" applyAlignment="1">
      <alignment horizontal="left" vertical="center" wrapText="1"/>
    </xf>
    <xf numFmtId="49" fontId="34" fillId="14" borderId="1" xfId="0" quotePrefix="1" applyNumberFormat="1" applyFont="1" applyFill="1" applyBorder="1" applyAlignment="1">
      <alignment horizontal="center" vertical="center" wrapText="1"/>
    </xf>
    <xf numFmtId="49" fontId="28" fillId="14" borderId="1" xfId="0" quotePrefix="1" applyNumberFormat="1" applyFont="1" applyFill="1" applyBorder="1" applyAlignment="1">
      <alignment horizontal="center" vertical="center"/>
    </xf>
    <xf numFmtId="0" fontId="28" fillId="14" borderId="1" xfId="0" quotePrefix="1" applyFont="1" applyFill="1" applyBorder="1" applyAlignment="1">
      <alignment horizontal="center" vertical="center"/>
    </xf>
    <xf numFmtId="49" fontId="34" fillId="14" borderId="1" xfId="0" quotePrefix="1" applyNumberFormat="1" applyFont="1" applyFill="1" applyBorder="1" applyAlignment="1">
      <alignment horizontal="center" vertical="center"/>
    </xf>
    <xf numFmtId="0" fontId="28" fillId="14" borderId="1" xfId="0" quotePrefix="1" applyFont="1" applyFill="1" applyBorder="1" applyAlignment="1">
      <alignment horizontal="center" vertical="center" wrapText="1"/>
    </xf>
    <xf numFmtId="0" fontId="28" fillId="14" borderId="1" xfId="0" quotePrefix="1" applyFont="1" applyFill="1" applyBorder="1" applyAlignment="1">
      <alignment horizontal="left" vertical="center" wrapText="1"/>
    </xf>
    <xf numFmtId="0" fontId="34" fillId="14" borderId="1" xfId="0" quotePrefix="1" applyFont="1" applyFill="1" applyBorder="1" applyAlignment="1">
      <alignment horizontal="center" vertical="center"/>
    </xf>
    <xf numFmtId="0" fontId="34" fillId="14" borderId="1" xfId="0" quotePrefix="1" applyFont="1" applyFill="1" applyBorder="1" applyAlignment="1">
      <alignment horizontal="left" vertical="center"/>
    </xf>
    <xf numFmtId="0" fontId="34" fillId="0" borderId="1" xfId="0" quotePrefix="1" applyFont="1" applyBorder="1" applyAlignment="1">
      <alignment horizontal="left" vertical="center"/>
    </xf>
    <xf numFmtId="0" fontId="22" fillId="2" borderId="1" xfId="3" quotePrefix="1" applyFont="1" applyFill="1" applyBorder="1" applyAlignment="1">
      <alignment vertical="center" wrapText="1"/>
    </xf>
    <xf numFmtId="0" fontId="51" fillId="0" borderId="0" xfId="7" applyFont="1" applyAlignment="1">
      <alignment horizontal="left" wrapText="1"/>
    </xf>
    <xf numFmtId="0" fontId="53" fillId="0" borderId="0" xfId="0" applyFont="1"/>
    <xf numFmtId="0" fontId="51" fillId="0" borderId="0" xfId="0" applyFont="1"/>
    <xf numFmtId="0" fontId="51" fillId="0" borderId="0" xfId="7" applyFont="1" applyAlignment="1">
      <alignment horizontal="center"/>
    </xf>
    <xf numFmtId="0" fontId="51" fillId="0" borderId="0" xfId="7" applyFont="1" applyAlignment="1">
      <alignment wrapText="1"/>
    </xf>
    <xf numFmtId="2" fontId="51" fillId="0" borderId="0" xfId="7" applyNumberFormat="1" applyFont="1" applyAlignment="1">
      <alignment wrapText="1"/>
    </xf>
    <xf numFmtId="3" fontId="51" fillId="0" borderId="0" xfId="7" applyNumberFormat="1" applyFont="1" applyAlignment="1">
      <alignment horizontal="center" wrapText="1"/>
    </xf>
    <xf numFmtId="3" fontId="51" fillId="0" borderId="0" xfId="7" applyNumberFormat="1" applyFont="1" applyAlignment="1">
      <alignment wrapText="1"/>
    </xf>
    <xf numFmtId="0" fontId="51" fillId="0" borderId="0" xfId="7" applyFont="1" applyAlignment="1">
      <alignment horizontal="center" wrapText="1"/>
    </xf>
    <xf numFmtId="3" fontId="51" fillId="0" borderId="0" xfId="7" applyNumberFormat="1" applyFont="1" applyAlignment="1">
      <alignment horizontal="center"/>
    </xf>
    <xf numFmtId="0" fontId="51" fillId="0" borderId="0" xfId="7" applyFont="1"/>
    <xf numFmtId="0" fontId="51" fillId="0" borderId="0" xfId="6" applyFont="1"/>
    <xf numFmtId="0" fontId="51" fillId="0" borderId="0" xfId="6" applyFont="1" applyAlignment="1">
      <alignment horizontal="center"/>
    </xf>
    <xf numFmtId="0" fontId="51" fillId="0" borderId="0" xfId="0" applyFont="1" applyAlignment="1">
      <alignment horizontal="right"/>
    </xf>
    <xf numFmtId="0" fontId="56" fillId="0" borderId="0" xfId="0" applyFont="1"/>
    <xf numFmtId="0" fontId="56" fillId="0" borderId="0" xfId="0" applyFont="1" applyAlignment="1">
      <alignment horizontal="right"/>
    </xf>
    <xf numFmtId="0" fontId="5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/>
    <xf numFmtId="0" fontId="21" fillId="0" borderId="6" xfId="0" quotePrefix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1" fillId="13" borderId="3" xfId="0" quotePrefix="1" applyFont="1" applyFill="1" applyBorder="1" applyAlignment="1">
      <alignment horizontal="left" vertical="center" wrapText="1"/>
    </xf>
    <xf numFmtId="0" fontId="34" fillId="13" borderId="9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4" fillId="0" borderId="0" xfId="0" applyFont="1"/>
    <xf numFmtId="0" fontId="37" fillId="0" borderId="3" xfId="0" applyFont="1" applyBorder="1" applyAlignment="1">
      <alignment horizontal="left" wrapText="1"/>
    </xf>
    <xf numFmtId="0" fontId="37" fillId="0" borderId="9" xfId="0" applyFont="1" applyBorder="1" applyAlignment="1">
      <alignment horizontal="left" wrapText="1"/>
    </xf>
    <xf numFmtId="0" fontId="37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13" borderId="3" xfId="0" applyFont="1" applyFill="1" applyBorder="1" applyAlignment="1">
      <alignment horizontal="left" vertical="center" wrapText="1"/>
    </xf>
    <xf numFmtId="0" fontId="35" fillId="13" borderId="9" xfId="0" applyFont="1" applyFill="1" applyBorder="1" applyAlignment="1">
      <alignment horizontal="left" vertical="center" wrapText="1"/>
    </xf>
    <xf numFmtId="0" fontId="34" fillId="13" borderId="2" xfId="0" applyFont="1" applyFill="1" applyBorder="1" applyAlignment="1">
      <alignment vertical="center" wrapText="1"/>
    </xf>
    <xf numFmtId="0" fontId="35" fillId="13" borderId="3" xfId="0" applyFont="1" applyFill="1" applyBorder="1" applyAlignment="1">
      <alignment horizontal="left" vertical="center" wrapText="1"/>
    </xf>
    <xf numFmtId="0" fontId="34" fillId="13" borderId="2" xfId="0" applyFont="1" applyFill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2" fillId="0" borderId="0" xfId="0" applyFont="1" applyAlignment="1">
      <alignment horizontal="center"/>
    </xf>
    <xf numFmtId="0" fontId="57" fillId="0" borderId="0" xfId="3" applyFont="1" applyAlignment="1">
      <alignment horizontal="center"/>
    </xf>
    <xf numFmtId="0" fontId="21" fillId="0" borderId="0" xfId="5" applyFont="1" applyAlignment="1">
      <alignment horizontal="center"/>
    </xf>
    <xf numFmtId="0" fontId="14" fillId="3" borderId="0" xfId="0" applyFont="1" applyFill="1"/>
    <xf numFmtId="0" fontId="0" fillId="0" borderId="0" xfId="0"/>
    <xf numFmtId="0" fontId="15" fillId="5" borderId="0" xfId="0" applyFont="1" applyFill="1"/>
    <xf numFmtId="0" fontId="13" fillId="5" borderId="0" xfId="0" applyFont="1" applyFill="1"/>
    <xf numFmtId="0" fontId="15" fillId="7" borderId="0" xfId="0" applyFont="1" applyFill="1"/>
    <xf numFmtId="0" fontId="15" fillId="8" borderId="0" xfId="0" applyFont="1" applyFill="1"/>
    <xf numFmtId="4" fontId="16" fillId="0" borderId="0" xfId="0" applyNumberFormat="1" applyFont="1"/>
    <xf numFmtId="0" fontId="13" fillId="8" borderId="0" xfId="0" applyFont="1" applyFill="1"/>
    <xf numFmtId="0" fontId="55" fillId="0" borderId="0" xfId="7" applyFont="1" applyAlignment="1">
      <alignment horizontal="left"/>
    </xf>
    <xf numFmtId="0" fontId="53" fillId="0" borderId="0" xfId="0" applyFont="1"/>
    <xf numFmtId="0" fontId="54" fillId="0" borderId="0" xfId="0" applyFont="1" applyAlignment="1">
      <alignment horizontal="center"/>
    </xf>
    <xf numFmtId="0" fontId="51" fillId="0" borderId="0" xfId="7" applyFont="1" applyAlignment="1">
      <alignment horizontal="left" wrapText="1"/>
    </xf>
  </cellXfs>
  <cellStyles count="9">
    <cellStyle name="Comma 2" xfId="1" xr:uid="{00000000-0005-0000-0000-000031000000}"/>
    <cellStyle name="Normal 2" xfId="2" xr:uid="{00000000-0005-0000-0000-000032000000}"/>
    <cellStyle name="Normal 3" xfId="3" xr:uid="{00000000-0005-0000-0000-000033000000}"/>
    <cellStyle name="Normal_1_ akt proračuna 2012" xfId="4" xr:uid="{00000000-0005-0000-0000-000034000000}"/>
    <cellStyle name="Normalno" xfId="0" builtinId="0"/>
    <cellStyle name="Normalno 2" xfId="5" xr:uid="{00000000-0005-0000-0000-000035000000}"/>
    <cellStyle name="Normalno 6" xfId="6" xr:uid="{00000000-0005-0000-0000-000036000000}"/>
    <cellStyle name="Obično 4 2" xfId="7" xr:uid="{00000000-0005-0000-0000-000037000000}"/>
    <cellStyle name="Obično_obračun 2009 prva strana 2" xfId="8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view="pageBreakPreview" zoomScale="43" zoomScaleNormal="100" workbookViewId="0">
      <selection activeCell="H31" sqref="H31"/>
    </sheetView>
  </sheetViews>
  <sheetFormatPr defaultColWidth="9.1796875" defaultRowHeight="15.5"/>
  <cols>
    <col min="1" max="1" width="3.7265625" style="107" customWidth="1"/>
    <col min="2" max="4" width="9.1796875" style="107"/>
    <col min="5" max="5" width="26.26953125" style="107" customWidth="1"/>
    <col min="6" max="10" width="15.7265625" style="107" customWidth="1"/>
    <col min="11" max="16384" width="9.1796875" style="107"/>
  </cols>
  <sheetData>
    <row r="1" spans="1:10">
      <c r="A1" s="203" t="s">
        <v>185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10">
      <c r="A3" s="203"/>
      <c r="B3" s="203"/>
      <c r="C3" s="203"/>
      <c r="D3" s="203"/>
      <c r="E3" s="203"/>
      <c r="F3" s="203"/>
      <c r="G3" s="203"/>
      <c r="H3" s="203"/>
      <c r="I3" s="203"/>
      <c r="J3" s="203"/>
    </row>
    <row r="5" spans="1:10" ht="45" customHeight="1">
      <c r="A5" s="211" t="s">
        <v>182</v>
      </c>
      <c r="B5" s="212"/>
      <c r="C5" s="212"/>
      <c r="D5" s="212"/>
      <c r="E5" s="212"/>
      <c r="F5" s="212"/>
      <c r="G5" s="212"/>
      <c r="H5" s="212"/>
      <c r="I5" s="212"/>
      <c r="J5" s="212"/>
    </row>
    <row r="6" spans="1:10" ht="18" customHeight="1">
      <c r="A6" s="108"/>
      <c r="B6" s="108"/>
      <c r="C6" s="108"/>
      <c r="D6" s="108"/>
      <c r="E6" s="108"/>
      <c r="F6" s="108"/>
      <c r="G6" s="108"/>
      <c r="H6" s="108"/>
      <c r="I6" s="108"/>
      <c r="J6" s="108"/>
    </row>
    <row r="7" spans="1:10" ht="18" customHeight="1">
      <c r="A7" s="204" t="s">
        <v>181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0" ht="18" customHeight="1">
      <c r="A8" s="185"/>
      <c r="B8" s="184"/>
      <c r="C8" s="184"/>
      <c r="D8" s="184"/>
      <c r="E8" s="184"/>
      <c r="F8" s="184"/>
      <c r="G8" s="184"/>
      <c r="H8" s="184"/>
      <c r="I8" s="184"/>
      <c r="J8" s="184"/>
    </row>
    <row r="9" spans="1:10">
      <c r="A9" s="186" t="s">
        <v>0</v>
      </c>
      <c r="B9" s="186"/>
      <c r="C9" s="186"/>
      <c r="D9" s="186"/>
      <c r="E9" s="186"/>
      <c r="F9" s="186"/>
      <c r="G9" s="186"/>
      <c r="H9" s="186"/>
      <c r="I9" s="186"/>
      <c r="J9" s="187"/>
    </row>
    <row r="10" spans="1:10">
      <c r="A10" s="108"/>
      <c r="B10" s="108"/>
      <c r="C10" s="108"/>
      <c r="D10" s="108"/>
      <c r="E10" s="108"/>
      <c r="F10" s="108"/>
      <c r="G10" s="108"/>
      <c r="H10" s="108"/>
      <c r="I10" s="108"/>
      <c r="J10" s="148"/>
    </row>
    <row r="11" spans="1:10" ht="18" customHeight="1">
      <c r="A11" s="188" t="s">
        <v>1</v>
      </c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10">
      <c r="A12" s="109"/>
      <c r="B12" s="110"/>
      <c r="C12" s="110"/>
      <c r="D12" s="110"/>
      <c r="E12" s="111"/>
      <c r="F12" s="111"/>
      <c r="G12" s="111"/>
      <c r="H12" s="112"/>
      <c r="I12" s="112"/>
      <c r="J12" s="149"/>
    </row>
    <row r="13" spans="1:10" ht="25.5" customHeight="1">
      <c r="A13" s="190" t="s">
        <v>2</v>
      </c>
      <c r="B13" s="191"/>
      <c r="C13" s="191"/>
      <c r="D13" s="191"/>
      <c r="E13" s="192"/>
      <c r="F13" s="113" t="s">
        <v>3</v>
      </c>
      <c r="G13" s="113" t="s">
        <v>4</v>
      </c>
      <c r="H13" s="113" t="s">
        <v>5</v>
      </c>
      <c r="I13" s="113" t="s">
        <v>6</v>
      </c>
      <c r="J13" s="150" t="s">
        <v>7</v>
      </c>
    </row>
    <row r="14" spans="1:10" s="46" customFormat="1" ht="10.5">
      <c r="A14" s="193">
        <v>1</v>
      </c>
      <c r="B14" s="194"/>
      <c r="C14" s="194"/>
      <c r="D14" s="194"/>
      <c r="E14" s="195"/>
      <c r="F14" s="114">
        <v>2</v>
      </c>
      <c r="G14" s="114">
        <v>3</v>
      </c>
      <c r="H14" s="114">
        <v>4</v>
      </c>
      <c r="I14" s="114">
        <v>5</v>
      </c>
      <c r="J14" s="151">
        <v>6</v>
      </c>
    </row>
    <row r="15" spans="1:10">
      <c r="A15" s="206" t="s">
        <v>8</v>
      </c>
      <c r="B15" s="197"/>
      <c r="C15" s="197"/>
      <c r="D15" s="197"/>
      <c r="E15" s="210"/>
      <c r="F15" s="116">
        <f>F16+F17</f>
        <v>1573223.55</v>
      </c>
      <c r="G15" s="116">
        <f t="shared" ref="G15:J15" si="0">G16+G17</f>
        <v>2158158</v>
      </c>
      <c r="H15" s="116">
        <f t="shared" si="0"/>
        <v>2933511</v>
      </c>
      <c r="I15" s="116">
        <f t="shared" si="0"/>
        <v>2853166</v>
      </c>
      <c r="J15" s="116">
        <f t="shared" si="0"/>
        <v>2881666</v>
      </c>
    </row>
    <row r="16" spans="1:10" ht="15" customHeight="1">
      <c r="A16" s="117">
        <v>6</v>
      </c>
      <c r="B16" s="118" t="s">
        <v>9</v>
      </c>
      <c r="C16" s="119"/>
      <c r="D16" s="119"/>
      <c r="E16" s="120"/>
      <c r="F16" s="121">
        <f>' Račun prihoda i rashoda'!C9</f>
        <v>1573223.55</v>
      </c>
      <c r="G16" s="121">
        <f>' Račun prihoda i rashoda'!D9</f>
        <v>2158158</v>
      </c>
      <c r="H16" s="121">
        <f>' Račun prihoda i rashoda'!E9</f>
        <v>2933511</v>
      </c>
      <c r="I16" s="121">
        <f>' Račun prihoda i rashoda'!F9</f>
        <v>2853166</v>
      </c>
      <c r="J16" s="121">
        <f>' Račun prihoda i rashoda'!G9</f>
        <v>2881666</v>
      </c>
    </row>
    <row r="17" spans="1:13">
      <c r="A17" s="117">
        <v>7</v>
      </c>
      <c r="B17" s="118" t="s">
        <v>10</v>
      </c>
      <c r="C17" s="122"/>
      <c r="D17" s="122"/>
      <c r="E17" s="120"/>
      <c r="F17" s="121"/>
      <c r="G17" s="121"/>
      <c r="H17" s="121"/>
      <c r="I17" s="121"/>
      <c r="J17" s="121"/>
    </row>
    <row r="18" spans="1:13">
      <c r="A18" s="123" t="s">
        <v>11</v>
      </c>
      <c r="B18" s="124"/>
      <c r="C18" s="124"/>
      <c r="D18" s="124"/>
      <c r="E18" s="115"/>
      <c r="F18" s="116">
        <f>F19+F20</f>
        <v>1561455.04</v>
      </c>
      <c r="G18" s="116">
        <f t="shared" ref="G18:J18" si="1">G19+G20</f>
        <v>2158158</v>
      </c>
      <c r="H18" s="116">
        <f t="shared" si="1"/>
        <v>2933511</v>
      </c>
      <c r="I18" s="116">
        <f t="shared" si="1"/>
        <v>2853166</v>
      </c>
      <c r="J18" s="116">
        <f t="shared" si="1"/>
        <v>2881666</v>
      </c>
    </row>
    <row r="19" spans="1:13" ht="15" customHeight="1">
      <c r="A19" s="117">
        <v>3</v>
      </c>
      <c r="B19" s="118" t="s">
        <v>12</v>
      </c>
      <c r="C19" s="119"/>
      <c r="D19" s="119"/>
      <c r="E19" s="125"/>
      <c r="F19" s="121">
        <f>' Račun prihoda i rashoda'!C35</f>
        <v>1523284.42</v>
      </c>
      <c r="G19" s="121">
        <f>' Račun prihoda i rashoda'!D35</f>
        <v>2109509</v>
      </c>
      <c r="H19" s="121">
        <f>' Račun prihoda i rashoda'!E35</f>
        <v>2884410</v>
      </c>
      <c r="I19" s="121">
        <f>' Račun prihoda i rashoda'!F35</f>
        <v>2804865</v>
      </c>
      <c r="J19" s="121">
        <f>' Račun prihoda i rashoda'!G35</f>
        <v>2832865</v>
      </c>
    </row>
    <row r="20" spans="1:13">
      <c r="A20" s="117">
        <v>4</v>
      </c>
      <c r="B20" s="118" t="s">
        <v>13</v>
      </c>
      <c r="C20" s="122"/>
      <c r="D20" s="122"/>
      <c r="E20" s="120"/>
      <c r="F20" s="121">
        <f>' Račun prihoda i rashoda'!C61</f>
        <v>38170.620000000003</v>
      </c>
      <c r="G20" s="121">
        <f>' Račun prihoda i rashoda'!D61</f>
        <v>48649</v>
      </c>
      <c r="H20" s="121">
        <f>' Račun prihoda i rashoda'!E61</f>
        <v>49101</v>
      </c>
      <c r="I20" s="121">
        <f>' Račun prihoda i rashoda'!F61</f>
        <v>48301</v>
      </c>
      <c r="J20" s="121">
        <f>' Račun prihoda i rashoda'!G61</f>
        <v>48801</v>
      </c>
    </row>
    <row r="21" spans="1:13">
      <c r="A21" s="196" t="s">
        <v>14</v>
      </c>
      <c r="B21" s="197"/>
      <c r="C21" s="197"/>
      <c r="D21" s="197"/>
      <c r="E21" s="208"/>
      <c r="F21" s="116">
        <f>F15-F18</f>
        <v>11768.510000000009</v>
      </c>
      <c r="G21" s="116">
        <f t="shared" ref="G21:J21" si="2">G15-G18</f>
        <v>0</v>
      </c>
      <c r="H21" s="116">
        <f t="shared" si="2"/>
        <v>0</v>
      </c>
      <c r="I21" s="116">
        <f t="shared" si="2"/>
        <v>0</v>
      </c>
      <c r="J21" s="116">
        <f t="shared" si="2"/>
        <v>0</v>
      </c>
    </row>
    <row r="22" spans="1:13" ht="18" customHeight="1">
      <c r="A22" s="108"/>
      <c r="B22" s="126"/>
      <c r="C22" s="126"/>
      <c r="D22" s="126"/>
      <c r="E22" s="126"/>
      <c r="F22" s="126"/>
      <c r="G22" s="126"/>
      <c r="H22" s="126"/>
      <c r="I22" s="152"/>
      <c r="J22" s="152"/>
    </row>
    <row r="23" spans="1:13">
      <c r="A23" s="188" t="s">
        <v>15</v>
      </c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3">
      <c r="A24" s="108"/>
      <c r="B24" s="126"/>
      <c r="C24" s="126"/>
      <c r="D24" s="126"/>
      <c r="E24" s="126"/>
      <c r="F24" s="126"/>
      <c r="G24" s="126"/>
      <c r="H24" s="126"/>
      <c r="I24" s="152"/>
      <c r="J24" s="149"/>
    </row>
    <row r="25" spans="1:13" ht="25.5" customHeight="1">
      <c r="A25" s="190" t="s">
        <v>2</v>
      </c>
      <c r="B25" s="191"/>
      <c r="C25" s="191"/>
      <c r="D25" s="191"/>
      <c r="E25" s="192"/>
      <c r="F25" s="113" t="s">
        <v>3</v>
      </c>
      <c r="G25" s="113" t="s">
        <v>4</v>
      </c>
      <c r="H25" s="113" t="s">
        <v>5</v>
      </c>
      <c r="I25" s="113" t="s">
        <v>6</v>
      </c>
      <c r="J25" s="150" t="s">
        <v>7</v>
      </c>
    </row>
    <row r="26" spans="1:13" s="46" customFormat="1" ht="10.5">
      <c r="A26" s="193">
        <v>1</v>
      </c>
      <c r="B26" s="194"/>
      <c r="C26" s="194"/>
      <c r="D26" s="194"/>
      <c r="E26" s="195"/>
      <c r="F26" s="114">
        <v>2</v>
      </c>
      <c r="G26" s="114">
        <v>3</v>
      </c>
      <c r="H26" s="114">
        <v>4</v>
      </c>
      <c r="I26" s="114">
        <v>5</v>
      </c>
      <c r="J26" s="151">
        <v>6</v>
      </c>
    </row>
    <row r="27" spans="1:13" ht="15" customHeight="1">
      <c r="A27" s="117">
        <v>8</v>
      </c>
      <c r="B27" s="127" t="s">
        <v>16</v>
      </c>
      <c r="C27" s="122"/>
      <c r="D27" s="122"/>
      <c r="E27" s="120"/>
      <c r="F27" s="121"/>
      <c r="G27" s="128"/>
      <c r="H27" s="121"/>
      <c r="I27" s="121"/>
      <c r="J27" s="121"/>
      <c r="M27" s="153"/>
    </row>
    <row r="28" spans="1:13" ht="15" customHeight="1">
      <c r="A28" s="117">
        <v>5</v>
      </c>
      <c r="B28" s="118" t="s">
        <v>17</v>
      </c>
      <c r="C28" s="122"/>
      <c r="D28" s="122"/>
      <c r="E28" s="120"/>
      <c r="F28" s="121"/>
      <c r="G28" s="119"/>
      <c r="H28" s="121"/>
      <c r="I28" s="121"/>
      <c r="J28" s="121"/>
      <c r="M28" s="153"/>
    </row>
    <row r="29" spans="1:13">
      <c r="A29" s="196" t="s">
        <v>18</v>
      </c>
      <c r="B29" s="197"/>
      <c r="C29" s="197"/>
      <c r="D29" s="197"/>
      <c r="E29" s="208"/>
      <c r="F29" s="116">
        <f>F27-F28</f>
        <v>0</v>
      </c>
      <c r="G29" s="116">
        <f>G27-G28</f>
        <v>0</v>
      </c>
      <c r="H29" s="116">
        <f t="shared" ref="H29:J29" si="3">H27-H28</f>
        <v>0</v>
      </c>
      <c r="I29" s="116">
        <f t="shared" si="3"/>
        <v>0</v>
      </c>
      <c r="J29" s="116">
        <f t="shared" si="3"/>
        <v>0</v>
      </c>
    </row>
    <row r="30" spans="1:13">
      <c r="A30" s="154" t="s">
        <v>19</v>
      </c>
      <c r="B30" s="129"/>
      <c r="C30" s="129"/>
      <c r="D30" s="129"/>
      <c r="E30" s="129"/>
      <c r="F30" s="116">
        <f>F21+F29</f>
        <v>11768.510000000009</v>
      </c>
      <c r="G30" s="116">
        <f t="shared" ref="G30:J30" si="4">G21+G29</f>
        <v>0</v>
      </c>
      <c r="H30" s="116">
        <f t="shared" si="4"/>
        <v>0</v>
      </c>
      <c r="I30" s="116">
        <f t="shared" si="4"/>
        <v>0</v>
      </c>
      <c r="J30" s="116">
        <f t="shared" si="4"/>
        <v>0</v>
      </c>
    </row>
    <row r="31" spans="1:13">
      <c r="A31" s="108"/>
      <c r="B31" s="126"/>
      <c r="C31" s="126"/>
      <c r="D31" s="126"/>
      <c r="E31" s="126"/>
      <c r="F31" s="126"/>
      <c r="G31" s="126"/>
      <c r="H31" s="126"/>
      <c r="I31" s="152"/>
      <c r="J31" s="152"/>
    </row>
    <row r="32" spans="1:13">
      <c r="A32" s="198" t="s">
        <v>20</v>
      </c>
      <c r="B32" s="199"/>
      <c r="C32" s="199"/>
      <c r="D32" s="199"/>
      <c r="E32" s="199"/>
      <c r="F32" s="199"/>
      <c r="G32" s="199"/>
      <c r="H32" s="199"/>
      <c r="I32" s="199"/>
      <c r="J32" s="199"/>
      <c r="L32" s="153"/>
    </row>
    <row r="33" spans="1:12">
      <c r="A33" s="108"/>
      <c r="B33" s="126"/>
      <c r="C33" s="126"/>
      <c r="D33" s="126"/>
      <c r="E33" s="126"/>
      <c r="F33" s="126"/>
      <c r="G33" s="126"/>
      <c r="H33" s="126"/>
      <c r="I33" s="152"/>
      <c r="J33" s="152"/>
    </row>
    <row r="34" spans="1:12" ht="25.5" customHeight="1">
      <c r="A34" s="190" t="s">
        <v>21</v>
      </c>
      <c r="B34" s="191"/>
      <c r="C34" s="191"/>
      <c r="D34" s="191"/>
      <c r="E34" s="192"/>
      <c r="F34" s="113" t="s">
        <v>3</v>
      </c>
      <c r="G34" s="113" t="s">
        <v>4</v>
      </c>
      <c r="H34" s="113" t="s">
        <v>5</v>
      </c>
      <c r="I34" s="113" t="s">
        <v>6</v>
      </c>
      <c r="J34" s="150" t="s">
        <v>7</v>
      </c>
    </row>
    <row r="35" spans="1:12" s="46" customFormat="1" ht="10.5">
      <c r="A35" s="193">
        <v>1</v>
      </c>
      <c r="B35" s="194"/>
      <c r="C35" s="194"/>
      <c r="D35" s="194"/>
      <c r="E35" s="195"/>
      <c r="F35" s="114">
        <v>2</v>
      </c>
      <c r="G35" s="114">
        <v>3</v>
      </c>
      <c r="H35" s="114">
        <v>4</v>
      </c>
      <c r="I35" s="114">
        <v>5</v>
      </c>
      <c r="J35" s="151">
        <v>6</v>
      </c>
    </row>
    <row r="36" spans="1:12">
      <c r="A36" s="130" t="s">
        <v>22</v>
      </c>
      <c r="B36" s="131"/>
      <c r="C36" s="131"/>
      <c r="D36" s="131"/>
      <c r="E36" s="131"/>
      <c r="F36" s="121"/>
      <c r="G36" s="121"/>
      <c r="H36" s="121"/>
      <c r="I36" s="121"/>
      <c r="J36" s="121"/>
    </row>
    <row r="37" spans="1:12">
      <c r="A37" s="155" t="s">
        <v>23</v>
      </c>
      <c r="B37" s="133"/>
      <c r="C37" s="133"/>
      <c r="D37" s="133"/>
      <c r="E37" s="133"/>
      <c r="F37" s="134">
        <f>F30+F36</f>
        <v>11768.510000000009</v>
      </c>
      <c r="G37" s="134">
        <f>G30+G36</f>
        <v>0</v>
      </c>
      <c r="H37" s="134">
        <f>H30+H36</f>
        <v>0</v>
      </c>
      <c r="I37" s="134">
        <f>I30+I36</f>
        <v>0</v>
      </c>
      <c r="J37" s="134">
        <f>J30+J36</f>
        <v>0</v>
      </c>
    </row>
    <row r="38" spans="1:12" ht="43.5" customHeight="1">
      <c r="A38" s="209" t="s">
        <v>24</v>
      </c>
      <c r="B38" s="207"/>
      <c r="C38" s="207"/>
      <c r="D38" s="207"/>
      <c r="E38" s="207"/>
      <c r="F38" s="116">
        <f>F21+F29+F36-F37</f>
        <v>0</v>
      </c>
      <c r="G38" s="116">
        <f>G21+G29+G36-G37</f>
        <v>0</v>
      </c>
      <c r="H38" s="116">
        <f>H21+H29+H36-H37</f>
        <v>0</v>
      </c>
      <c r="I38" s="116">
        <f>I21+I29+I36-I37</f>
        <v>0</v>
      </c>
      <c r="J38" s="116">
        <f>J21+J29+J36-J37</f>
        <v>0</v>
      </c>
    </row>
    <row r="39" spans="1:12">
      <c r="A39" s="108"/>
      <c r="B39" s="126"/>
      <c r="C39" s="126"/>
      <c r="D39" s="126"/>
      <c r="E39" s="126"/>
      <c r="F39" s="126"/>
      <c r="G39" s="126"/>
      <c r="H39" s="126"/>
      <c r="I39" s="152"/>
      <c r="J39" s="152"/>
    </row>
    <row r="40" spans="1:12">
      <c r="A40" s="198" t="s">
        <v>25</v>
      </c>
      <c r="B40" s="199"/>
      <c r="C40" s="199"/>
      <c r="D40" s="199"/>
      <c r="E40" s="199"/>
      <c r="F40" s="199"/>
      <c r="G40" s="199"/>
      <c r="H40" s="199"/>
      <c r="I40" s="199"/>
      <c r="J40" s="199"/>
      <c r="L40" s="153"/>
    </row>
    <row r="41" spans="1:12">
      <c r="A41" s="108"/>
      <c r="B41" s="126"/>
      <c r="C41" s="126"/>
      <c r="D41" s="126"/>
      <c r="E41" s="126"/>
      <c r="F41" s="126"/>
      <c r="G41" s="126"/>
      <c r="H41" s="126"/>
      <c r="I41" s="152"/>
      <c r="J41" s="152"/>
    </row>
    <row r="42" spans="1:12" ht="25.5" customHeight="1">
      <c r="A42" s="190" t="s">
        <v>21</v>
      </c>
      <c r="B42" s="191"/>
      <c r="C42" s="191"/>
      <c r="D42" s="191"/>
      <c r="E42" s="192"/>
      <c r="F42" s="113" t="s">
        <v>3</v>
      </c>
      <c r="G42" s="113" t="s">
        <v>4</v>
      </c>
      <c r="H42" s="113" t="s">
        <v>5</v>
      </c>
      <c r="I42" s="113" t="s">
        <v>6</v>
      </c>
      <c r="J42" s="150" t="s">
        <v>7</v>
      </c>
    </row>
    <row r="43" spans="1:12" s="46" customFormat="1" ht="10.5">
      <c r="A43" s="193">
        <v>1</v>
      </c>
      <c r="B43" s="194"/>
      <c r="C43" s="194"/>
      <c r="D43" s="194"/>
      <c r="E43" s="195"/>
      <c r="F43" s="114">
        <v>2</v>
      </c>
      <c r="G43" s="114">
        <v>3</v>
      </c>
      <c r="H43" s="114">
        <v>4</v>
      </c>
      <c r="I43" s="114">
        <v>5</v>
      </c>
      <c r="J43" s="151">
        <v>6</v>
      </c>
    </row>
    <row r="44" spans="1:12">
      <c r="A44" s="117" t="s">
        <v>22</v>
      </c>
      <c r="B44" s="130"/>
      <c r="C44" s="131"/>
      <c r="D44" s="131"/>
      <c r="E44" s="131"/>
      <c r="F44" s="121">
        <f>F36</f>
        <v>0</v>
      </c>
      <c r="G44" s="121">
        <f t="shared" ref="G44:J44" si="5">G36</f>
        <v>0</v>
      </c>
      <c r="H44" s="121">
        <f t="shared" si="5"/>
        <v>0</v>
      </c>
      <c r="I44" s="121">
        <f t="shared" si="5"/>
        <v>0</v>
      </c>
      <c r="J44" s="121">
        <f t="shared" si="5"/>
        <v>0</v>
      </c>
    </row>
    <row r="45" spans="1:12" ht="30" customHeight="1">
      <c r="A45" s="200" t="s">
        <v>26</v>
      </c>
      <c r="B45" s="201"/>
      <c r="C45" s="201"/>
      <c r="D45" s="201"/>
      <c r="E45" s="202"/>
      <c r="F45" s="121"/>
      <c r="G45" s="121"/>
      <c r="H45" s="121"/>
      <c r="I45" s="121"/>
      <c r="J45" s="121"/>
    </row>
    <row r="46" spans="1:12" ht="30" customHeight="1">
      <c r="A46" s="200" t="s">
        <v>27</v>
      </c>
      <c r="B46" s="201"/>
      <c r="C46" s="201"/>
      <c r="D46" s="201"/>
      <c r="E46" s="202"/>
      <c r="F46" s="121">
        <f>F30+F45</f>
        <v>11768.510000000009</v>
      </c>
      <c r="G46" s="121">
        <f t="shared" ref="G46:J46" si="6">G30+G45</f>
        <v>0</v>
      </c>
      <c r="H46" s="121">
        <f t="shared" si="6"/>
        <v>0</v>
      </c>
      <c r="I46" s="121">
        <f t="shared" si="6"/>
        <v>0</v>
      </c>
      <c r="J46" s="121">
        <f t="shared" si="6"/>
        <v>0</v>
      </c>
    </row>
    <row r="47" spans="1:12">
      <c r="A47" s="206" t="s">
        <v>23</v>
      </c>
      <c r="B47" s="207"/>
      <c r="C47" s="207"/>
      <c r="D47" s="207"/>
      <c r="E47" s="207"/>
      <c r="F47" s="116">
        <f>F44-F45+F46</f>
        <v>11768.510000000009</v>
      </c>
      <c r="G47" s="116">
        <f t="shared" ref="G47:J47" si="7">G44-G45+G46</f>
        <v>0</v>
      </c>
      <c r="H47" s="116">
        <f t="shared" si="7"/>
        <v>0</v>
      </c>
      <c r="I47" s="116">
        <f t="shared" si="7"/>
        <v>0</v>
      </c>
      <c r="J47" s="116">
        <f t="shared" si="7"/>
        <v>0</v>
      </c>
    </row>
    <row r="49" spans="1:10">
      <c r="A49" s="188" t="s">
        <v>28</v>
      </c>
      <c r="B49" s="189"/>
      <c r="C49" s="189"/>
      <c r="D49" s="189"/>
      <c r="E49" s="189"/>
      <c r="F49" s="189"/>
      <c r="G49" s="189"/>
      <c r="H49" s="189"/>
      <c r="I49" s="189"/>
      <c r="J49" s="189"/>
    </row>
    <row r="50" spans="1:10">
      <c r="A50" s="108"/>
      <c r="B50" s="126"/>
      <c r="C50" s="126"/>
      <c r="D50" s="126"/>
      <c r="E50" s="126"/>
      <c r="F50" s="126"/>
      <c r="G50" s="126"/>
      <c r="H50" s="126"/>
      <c r="I50" s="152"/>
      <c r="J50" s="152"/>
    </row>
    <row r="51" spans="1:10" ht="25.5" customHeight="1">
      <c r="A51" s="190" t="s">
        <v>2</v>
      </c>
      <c r="B51" s="191"/>
      <c r="C51" s="191"/>
      <c r="D51" s="191"/>
      <c r="E51" s="192"/>
      <c r="F51" s="113" t="s">
        <v>3</v>
      </c>
      <c r="G51" s="113" t="s">
        <v>4</v>
      </c>
      <c r="H51" s="113" t="s">
        <v>5</v>
      </c>
      <c r="I51" s="113" t="s">
        <v>6</v>
      </c>
      <c r="J51" s="150" t="s">
        <v>7</v>
      </c>
    </row>
    <row r="52" spans="1:10" s="46" customFormat="1" ht="10.5">
      <c r="A52" s="193">
        <v>1</v>
      </c>
      <c r="B52" s="194"/>
      <c r="C52" s="194"/>
      <c r="D52" s="194"/>
      <c r="E52" s="195"/>
      <c r="F52" s="114">
        <v>2</v>
      </c>
      <c r="G52" s="114">
        <v>3</v>
      </c>
      <c r="H52" s="114">
        <v>4</v>
      </c>
      <c r="I52" s="114">
        <v>5</v>
      </c>
      <c r="J52" s="151">
        <v>6</v>
      </c>
    </row>
    <row r="53" spans="1:10">
      <c r="A53" s="132" t="s">
        <v>29</v>
      </c>
      <c r="B53" s="135"/>
      <c r="C53" s="136"/>
      <c r="D53" s="136"/>
      <c r="E53" s="136"/>
      <c r="F53" s="134">
        <f>F15+F27+F55</f>
        <v>1573223.55</v>
      </c>
      <c r="G53" s="134">
        <f>G15+G27+G55</f>
        <v>2158158</v>
      </c>
      <c r="H53" s="134">
        <f>H15+H27+H55</f>
        <v>2933511</v>
      </c>
      <c r="I53" s="134">
        <f>I15+I27+I55</f>
        <v>2853166</v>
      </c>
      <c r="J53" s="134">
        <f>J15+J27+J55</f>
        <v>2881666</v>
      </c>
    </row>
    <row r="54" spans="1:10">
      <c r="A54" s="132" t="s">
        <v>30</v>
      </c>
      <c r="B54" s="135"/>
      <c r="C54" s="136"/>
      <c r="D54" s="136"/>
      <c r="E54" s="136"/>
      <c r="F54" s="134">
        <f>F18+F28+F56</f>
        <v>1561455.04</v>
      </c>
      <c r="G54" s="134">
        <f>G18+G28+G56</f>
        <v>2158158</v>
      </c>
      <c r="H54" s="134">
        <f>H18+H28+H56</f>
        <v>2933511</v>
      </c>
      <c r="I54" s="134">
        <f>I18+I28+I56</f>
        <v>2853166</v>
      </c>
      <c r="J54" s="134">
        <f>J18+J28+J56</f>
        <v>2881666</v>
      </c>
    </row>
    <row r="55" spans="1:10">
      <c r="A55" s="137">
        <v>9</v>
      </c>
      <c r="B55" s="138" t="s">
        <v>31</v>
      </c>
      <c r="C55" s="139"/>
      <c r="D55" s="139"/>
      <c r="E55" s="139"/>
      <c r="F55" s="121">
        <v>0</v>
      </c>
      <c r="G55" s="121"/>
      <c r="H55" s="121"/>
      <c r="I55" s="121"/>
      <c r="J55" s="121"/>
    </row>
    <row r="56" spans="1:10">
      <c r="A56" s="137">
        <v>9</v>
      </c>
      <c r="B56" s="140" t="s">
        <v>32</v>
      </c>
      <c r="C56" s="139"/>
      <c r="D56" s="139"/>
      <c r="E56" s="139"/>
      <c r="F56" s="121"/>
      <c r="G56" s="121"/>
      <c r="H56" s="121"/>
      <c r="I56" s="121"/>
      <c r="J56" s="121"/>
    </row>
    <row r="57" spans="1:10">
      <c r="A57" s="196" t="s">
        <v>33</v>
      </c>
      <c r="B57" s="197"/>
      <c r="C57" s="197"/>
      <c r="D57" s="197"/>
      <c r="E57" s="197"/>
      <c r="F57" s="141">
        <f>F53-F54</f>
        <v>11768.510000000009</v>
      </c>
      <c r="G57" s="141">
        <f t="shared" ref="G57:J57" si="8">G53-G54</f>
        <v>0</v>
      </c>
      <c r="H57" s="141">
        <f t="shared" si="8"/>
        <v>0</v>
      </c>
      <c r="I57" s="141">
        <f t="shared" si="8"/>
        <v>0</v>
      </c>
      <c r="J57" s="141">
        <f t="shared" si="8"/>
        <v>0</v>
      </c>
    </row>
    <row r="58" spans="1:10">
      <c r="A58" s="142"/>
      <c r="B58" s="143"/>
      <c r="C58" s="143"/>
      <c r="D58" s="143"/>
      <c r="E58" s="143"/>
      <c r="F58" s="143"/>
      <c r="G58" s="143"/>
      <c r="H58" s="144"/>
      <c r="I58" s="144"/>
      <c r="J58" s="144"/>
    </row>
    <row r="60" spans="1:10" ht="30.75" customHeight="1">
      <c r="A60" s="143"/>
      <c r="B60" s="143"/>
      <c r="C60" s="143"/>
      <c r="D60" s="143"/>
      <c r="E60" s="143"/>
      <c r="F60" s="143"/>
      <c r="G60" s="143"/>
      <c r="H60" s="143"/>
      <c r="I60" s="143"/>
      <c r="J60" s="143"/>
    </row>
    <row r="61" spans="1:10">
      <c r="A61" s="145"/>
    </row>
    <row r="62" spans="1:10" ht="46.5" customHeight="1">
      <c r="A62" s="146"/>
      <c r="B62" s="147"/>
      <c r="C62" s="147"/>
      <c r="D62" s="147"/>
      <c r="E62" s="147"/>
      <c r="F62" s="147"/>
      <c r="G62" s="147"/>
      <c r="H62" s="147"/>
      <c r="I62" s="147"/>
      <c r="J62" s="147"/>
    </row>
  </sheetData>
  <mergeCells count="27">
    <mergeCell ref="A1:J3"/>
    <mergeCell ref="A7:J7"/>
    <mergeCell ref="A47:E47"/>
    <mergeCell ref="A49:J49"/>
    <mergeCell ref="A51:E51"/>
    <mergeCell ref="A29:E29"/>
    <mergeCell ref="A32:J32"/>
    <mergeCell ref="A34:E34"/>
    <mergeCell ref="A35:E35"/>
    <mergeCell ref="A38:E38"/>
    <mergeCell ref="A15:E15"/>
    <mergeCell ref="A21:E21"/>
    <mergeCell ref="A23:J23"/>
    <mergeCell ref="A25:E25"/>
    <mergeCell ref="A26:E26"/>
    <mergeCell ref="A5:J5"/>
    <mergeCell ref="A57:E57"/>
    <mergeCell ref="A40:J40"/>
    <mergeCell ref="A42:E42"/>
    <mergeCell ref="A43:E43"/>
    <mergeCell ref="A45:E45"/>
    <mergeCell ref="A46:E46"/>
    <mergeCell ref="A9:J9"/>
    <mergeCell ref="A11:J11"/>
    <mergeCell ref="A13:E13"/>
    <mergeCell ref="A14:E14"/>
    <mergeCell ref="A52:E52"/>
  </mergeCells>
  <pageMargins left="0.7" right="0.7" top="0.75" bottom="0.75" header="0.3" footer="0.3"/>
  <pageSetup paperSize="9" scale="64" fitToHeight="0" orientation="portrait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1"/>
  <sheetViews>
    <sheetView view="pageBreakPreview" zoomScale="60" zoomScaleNormal="100" workbookViewId="0">
      <selection sqref="A1:G1"/>
    </sheetView>
  </sheetViews>
  <sheetFormatPr defaultColWidth="9.1796875" defaultRowHeight="14"/>
  <cols>
    <col min="1" max="1" width="9.54296875" style="2" customWidth="1"/>
    <col min="2" max="2" width="95.453125" style="2" customWidth="1"/>
    <col min="3" max="3" width="14" style="2" customWidth="1"/>
    <col min="4" max="4" width="13.26953125" style="2" customWidth="1"/>
    <col min="5" max="5" width="13.81640625" style="2" customWidth="1"/>
    <col min="6" max="6" width="13.7265625" style="2" customWidth="1"/>
    <col min="7" max="7" width="13.1796875" style="2" customWidth="1"/>
    <col min="8" max="16384" width="9.1796875" style="2"/>
  </cols>
  <sheetData>
    <row r="1" spans="1:8">
      <c r="A1" s="213" t="s">
        <v>34</v>
      </c>
      <c r="B1" s="213"/>
      <c r="C1" s="213"/>
      <c r="D1" s="213"/>
      <c r="E1" s="213"/>
      <c r="F1" s="213"/>
      <c r="G1" s="213"/>
    </row>
    <row r="2" spans="1:8" ht="17.5">
      <c r="A2" s="4"/>
      <c r="B2" s="4"/>
      <c r="C2" s="4"/>
      <c r="D2" s="4"/>
      <c r="E2" s="4"/>
      <c r="F2" s="22"/>
      <c r="G2" s="22"/>
    </row>
    <row r="3" spans="1:8">
      <c r="A3" s="214" t="s">
        <v>35</v>
      </c>
      <c r="B3" s="214"/>
      <c r="C3" s="214"/>
      <c r="D3" s="214"/>
      <c r="E3" s="214"/>
      <c r="F3" s="214"/>
      <c r="G3" s="214"/>
    </row>
    <row r="4" spans="1:8">
      <c r="A4" s="48"/>
      <c r="B4" s="48"/>
      <c r="C4" s="48"/>
      <c r="D4" s="48"/>
      <c r="E4" s="48"/>
      <c r="F4" s="49"/>
      <c r="G4" s="49"/>
    </row>
    <row r="5" spans="1:8">
      <c r="A5" s="214" t="s">
        <v>36</v>
      </c>
      <c r="B5" s="214"/>
      <c r="C5" s="214"/>
      <c r="D5" s="214"/>
      <c r="E5" s="214"/>
      <c r="F5" s="214"/>
      <c r="G5" s="214"/>
    </row>
    <row r="6" spans="1:8">
      <c r="A6" s="48"/>
      <c r="B6" s="48"/>
      <c r="C6" s="48"/>
      <c r="D6" s="48"/>
      <c r="E6" s="48"/>
      <c r="F6" s="49"/>
      <c r="G6" s="49"/>
    </row>
    <row r="7" spans="1:8" ht="28">
      <c r="A7" s="30" t="s">
        <v>37</v>
      </c>
      <c r="B7" s="50" t="s">
        <v>21</v>
      </c>
      <c r="C7" s="50" t="s">
        <v>38</v>
      </c>
      <c r="D7" s="30" t="s">
        <v>4</v>
      </c>
      <c r="E7" s="30" t="s">
        <v>5</v>
      </c>
      <c r="F7" s="30" t="s">
        <v>6</v>
      </c>
      <c r="G7" s="30" t="s">
        <v>7</v>
      </c>
    </row>
    <row r="8" spans="1:8" s="46" customFormat="1" ht="10.5">
      <c r="A8" s="51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</row>
    <row r="9" spans="1:8">
      <c r="A9" s="86"/>
      <c r="B9" s="77" t="s">
        <v>39</v>
      </c>
      <c r="C9" s="87">
        <f>C10+C29</f>
        <v>1573223.55</v>
      </c>
      <c r="D9" s="87">
        <f>D10+D29</f>
        <v>2158158</v>
      </c>
      <c r="E9" s="87">
        <f>E10+E29</f>
        <v>2933511</v>
      </c>
      <c r="F9" s="87">
        <f>F10+F29</f>
        <v>2853166</v>
      </c>
      <c r="G9" s="87">
        <f>G10+G29</f>
        <v>2881666</v>
      </c>
    </row>
    <row r="10" spans="1:8">
      <c r="A10" s="54">
        <v>6</v>
      </c>
      <c r="B10" s="88" t="s">
        <v>9</v>
      </c>
      <c r="C10" s="55">
        <f>C11+C15+C17+C21+C26</f>
        <v>1573223.55</v>
      </c>
      <c r="D10" s="55">
        <f t="shared" ref="D10:G10" si="0">D11+D15+D17+D21+D26</f>
        <v>2158158</v>
      </c>
      <c r="E10" s="55">
        <f t="shared" si="0"/>
        <v>2933511</v>
      </c>
      <c r="F10" s="55">
        <f t="shared" si="0"/>
        <v>2853166</v>
      </c>
      <c r="G10" s="55">
        <f t="shared" si="0"/>
        <v>2881666</v>
      </c>
    </row>
    <row r="11" spans="1:8">
      <c r="A11" s="54">
        <v>63</v>
      </c>
      <c r="B11" s="89" t="s">
        <v>40</v>
      </c>
      <c r="C11" s="90">
        <f>SUM(C12:C14)</f>
        <v>1111612.3500000001</v>
      </c>
      <c r="D11" s="90">
        <f t="shared" ref="D11:G11" si="1">SUM(D12:D14)</f>
        <v>1475641</v>
      </c>
      <c r="E11" s="90">
        <f t="shared" si="1"/>
        <v>2129830</v>
      </c>
      <c r="F11" s="90">
        <f t="shared" si="1"/>
        <v>2065435</v>
      </c>
      <c r="G11" s="90">
        <f t="shared" si="1"/>
        <v>2045435</v>
      </c>
      <c r="H11" s="91"/>
    </row>
    <row r="12" spans="1:8">
      <c r="A12" s="54"/>
      <c r="B12" s="72" t="s">
        <v>41</v>
      </c>
      <c r="C12" s="92">
        <f>'Prihodi i rashodi po izvorima'!C18</f>
        <v>0</v>
      </c>
      <c r="D12" s="92">
        <f>'Prihodi i rashodi po izvorima'!D18</f>
        <v>0</v>
      </c>
      <c r="E12" s="92">
        <f>'Prihodi i rashodi po izvorima'!E18</f>
        <v>79200</v>
      </c>
      <c r="F12" s="92">
        <f>'Prihodi i rashodi po izvorima'!F18</f>
        <v>75000</v>
      </c>
      <c r="G12" s="92">
        <f>'Prihodi i rashodi po izvorima'!G18</f>
        <v>40000</v>
      </c>
      <c r="H12" s="91"/>
    </row>
    <row r="13" spans="1:8">
      <c r="A13" s="54"/>
      <c r="B13" s="83" t="s">
        <v>42</v>
      </c>
      <c r="C13" s="92">
        <f>'Prihodi i rashodi po izvorima'!C19</f>
        <v>1109529.75</v>
      </c>
      <c r="D13" s="92">
        <f>'Prihodi i rashodi po izvorima'!D19</f>
        <v>1475641</v>
      </c>
      <c r="E13" s="92">
        <f>'Prihodi i rashodi po izvorima'!E19</f>
        <v>2050630</v>
      </c>
      <c r="F13" s="92">
        <f>'Prihodi i rashodi po izvorima'!F19</f>
        <v>1990435</v>
      </c>
      <c r="G13" s="92">
        <f>'Prihodi i rashodi po izvorima'!G19</f>
        <v>2005435</v>
      </c>
      <c r="H13" s="91"/>
    </row>
    <row r="14" spans="1:8">
      <c r="A14" s="54"/>
      <c r="B14" s="83" t="s">
        <v>43</v>
      </c>
      <c r="C14" s="92">
        <f>'Prihodi i rashodi po izvorima'!C20</f>
        <v>2082.6</v>
      </c>
      <c r="D14" s="92">
        <f>'Prihodi i rashodi po izvorima'!D20</f>
        <v>0</v>
      </c>
      <c r="E14" s="92">
        <f>'Prihodi i rashodi po izvorima'!E20</f>
        <v>0</v>
      </c>
      <c r="F14" s="92">
        <f>'Prihodi i rashodi po izvorima'!F20</f>
        <v>0</v>
      </c>
      <c r="G14" s="92">
        <f>'Prihodi i rashodi po izvorima'!G20</f>
        <v>0</v>
      </c>
      <c r="H14" s="91"/>
    </row>
    <row r="15" spans="1:8">
      <c r="A15" s="54">
        <v>64</v>
      </c>
      <c r="B15" s="89" t="s">
        <v>44</v>
      </c>
      <c r="C15" s="93">
        <f>SUM(C16:C16)</f>
        <v>1</v>
      </c>
      <c r="D15" s="93">
        <f>SUM(D16:D16)</f>
        <v>1</v>
      </c>
      <c r="E15" s="93">
        <f>SUM(E16:E16)</f>
        <v>1</v>
      </c>
      <c r="F15" s="93">
        <f>SUM(F16:F16)</f>
        <v>1</v>
      </c>
      <c r="G15" s="93">
        <f>SUM(G16:G16)</f>
        <v>1</v>
      </c>
      <c r="H15" s="91"/>
    </row>
    <row r="16" spans="1:8">
      <c r="A16" s="54"/>
      <c r="B16" s="81" t="s">
        <v>45</v>
      </c>
      <c r="C16" s="92">
        <v>1</v>
      </c>
      <c r="D16" s="92">
        <v>1</v>
      </c>
      <c r="E16" s="92">
        <v>1</v>
      </c>
      <c r="F16" s="92">
        <v>1</v>
      </c>
      <c r="G16" s="92">
        <v>1</v>
      </c>
      <c r="H16" s="91"/>
    </row>
    <row r="17" spans="1:8" ht="15" customHeight="1">
      <c r="A17" s="54">
        <v>65</v>
      </c>
      <c r="B17" s="94" t="s">
        <v>46</v>
      </c>
      <c r="C17" s="93">
        <f>SUM(C18:C20)</f>
        <v>55968.74</v>
      </c>
      <c r="D17" s="93">
        <f t="shared" ref="D17:G17" si="2">SUM(D18:D20)</f>
        <v>93200</v>
      </c>
      <c r="E17" s="93">
        <f t="shared" si="2"/>
        <v>97000</v>
      </c>
      <c r="F17" s="93">
        <f t="shared" si="2"/>
        <v>101000</v>
      </c>
      <c r="G17" s="93">
        <f t="shared" si="2"/>
        <v>101000</v>
      </c>
      <c r="H17" s="91"/>
    </row>
    <row r="18" spans="1:8">
      <c r="A18" s="54"/>
      <c r="B18" s="72" t="s">
        <v>47</v>
      </c>
      <c r="C18" s="92">
        <f>'Prihodi i rashodi po izvorima'!C15</f>
        <v>55968.74</v>
      </c>
      <c r="D18" s="92">
        <f>'Prihodi i rashodi po izvorima'!D15</f>
        <v>92200</v>
      </c>
      <c r="E18" s="92">
        <f>'Prihodi i rashodi po izvorima'!E15</f>
        <v>95000</v>
      </c>
      <c r="F18" s="92">
        <f>'Prihodi i rashodi po izvorima'!F15</f>
        <v>100000</v>
      </c>
      <c r="G18" s="92">
        <f>'Prihodi i rashodi po izvorima'!G15</f>
        <v>100000</v>
      </c>
      <c r="H18" s="91"/>
    </row>
    <row r="19" spans="1:8">
      <c r="A19" s="54"/>
      <c r="B19" s="72" t="s">
        <v>48</v>
      </c>
      <c r="C19" s="92">
        <f>'Prihodi i rashodi po izvorima'!C16</f>
        <v>0</v>
      </c>
      <c r="D19" s="92">
        <f>'Prihodi i rashodi po izvorima'!D16</f>
        <v>0</v>
      </c>
      <c r="E19" s="92">
        <f>'Prihodi i rashodi po izvorima'!E16</f>
        <v>1000</v>
      </c>
      <c r="F19" s="92">
        <f>'Prihodi i rashodi po izvorima'!F16</f>
        <v>0</v>
      </c>
      <c r="G19" s="92">
        <f>'Prihodi i rashodi po izvorima'!G16</f>
        <v>0</v>
      </c>
      <c r="H19" s="91"/>
    </row>
    <row r="20" spans="1:8" ht="15" customHeight="1">
      <c r="A20" s="54"/>
      <c r="B20" s="81" t="s">
        <v>49</v>
      </c>
      <c r="C20" s="92">
        <f>'Prihodi i rashodi po izvorima'!C25</f>
        <v>0</v>
      </c>
      <c r="D20" s="92">
        <f>'Prihodi i rashodi po izvorima'!D25</f>
        <v>1000</v>
      </c>
      <c r="E20" s="92">
        <f>'Prihodi i rashodi po izvorima'!E25</f>
        <v>1000</v>
      </c>
      <c r="F20" s="92">
        <f>'Prihodi i rashodi po izvorima'!F25</f>
        <v>1000</v>
      </c>
      <c r="G20" s="92">
        <f>'Prihodi i rashodi po izvorima'!G25</f>
        <v>1000</v>
      </c>
      <c r="H20" s="91"/>
    </row>
    <row r="21" spans="1:8" ht="15" customHeight="1">
      <c r="A21" s="54">
        <v>66</v>
      </c>
      <c r="B21" s="74" t="s">
        <v>50</v>
      </c>
      <c r="C21" s="93">
        <f>SUM(C22:C25)</f>
        <v>16827.04</v>
      </c>
      <c r="D21" s="93">
        <f t="shared" ref="D21:G21" si="3">SUM(D22:D25)</f>
        <v>28467</v>
      </c>
      <c r="E21" s="93">
        <f t="shared" si="3"/>
        <v>21000</v>
      </c>
      <c r="F21" s="93">
        <f t="shared" si="3"/>
        <v>19500</v>
      </c>
      <c r="G21" s="93">
        <f t="shared" si="3"/>
        <v>20000</v>
      </c>
      <c r="H21" s="91"/>
    </row>
    <row r="22" spans="1:8">
      <c r="A22" s="54"/>
      <c r="B22" s="81" t="s">
        <v>45</v>
      </c>
      <c r="C22" s="92">
        <f>'Prihodi i rashodi po izvorima'!C11-1</f>
        <v>5066.22</v>
      </c>
      <c r="D22" s="92">
        <f>'Prihodi i rashodi po izvorima'!D11-1</f>
        <v>14268</v>
      </c>
      <c r="E22" s="92">
        <f>'Prihodi i rashodi po izvorima'!E11-1</f>
        <v>11500</v>
      </c>
      <c r="F22" s="92">
        <f>'Prihodi i rashodi po izvorima'!F11-1</f>
        <v>11500</v>
      </c>
      <c r="G22" s="92">
        <f>'Prihodi i rashodi po izvorima'!G11-1</f>
        <v>12000</v>
      </c>
      <c r="H22" s="91"/>
    </row>
    <row r="23" spans="1:8">
      <c r="A23" s="54"/>
      <c r="B23" s="81" t="s">
        <v>51</v>
      </c>
      <c r="C23" s="92">
        <f>'Prihodi i rashodi po izvorima'!C12</f>
        <v>2767.7</v>
      </c>
      <c r="D23" s="92">
        <f>'Prihodi i rashodi po izvorima'!D12</f>
        <v>0</v>
      </c>
      <c r="E23" s="92">
        <f>'Prihodi i rashodi po izvorima'!E12</f>
        <v>2000</v>
      </c>
      <c r="F23" s="92">
        <f>'Prihodi i rashodi po izvorima'!F12</f>
        <v>0</v>
      </c>
      <c r="G23" s="92">
        <f>'Prihodi i rashodi po izvorima'!G12</f>
        <v>0</v>
      </c>
      <c r="H23" s="91"/>
    </row>
    <row r="24" spans="1:8">
      <c r="A24" s="54"/>
      <c r="B24" s="81" t="s">
        <v>52</v>
      </c>
      <c r="C24" s="92">
        <f>'Prihodi i rashodi po izvorima'!C22</f>
        <v>2074.91</v>
      </c>
      <c r="D24" s="92">
        <f>'Prihodi i rashodi po izvorima'!D22</f>
        <v>14199</v>
      </c>
      <c r="E24" s="92">
        <f>'Prihodi i rashodi po izvorima'!E22</f>
        <v>7500</v>
      </c>
      <c r="F24" s="92">
        <f>'Prihodi i rashodi po izvorima'!F22</f>
        <v>8000</v>
      </c>
      <c r="G24" s="92">
        <f>'Prihodi i rashodi po izvorima'!G22</f>
        <v>8000</v>
      </c>
      <c r="H24" s="91"/>
    </row>
    <row r="25" spans="1:8">
      <c r="A25" s="54"/>
      <c r="B25" s="81" t="s">
        <v>53</v>
      </c>
      <c r="C25" s="92">
        <f>'Prihodi i rashodi po izvorima'!C23</f>
        <v>6918.21</v>
      </c>
      <c r="D25" s="92">
        <f>'Prihodi i rashodi po izvorima'!D23</f>
        <v>0</v>
      </c>
      <c r="E25" s="92">
        <f>'Prihodi i rashodi po izvorima'!E23</f>
        <v>0</v>
      </c>
      <c r="F25" s="92">
        <f>'Prihodi i rashodi po izvorima'!F23</f>
        <v>0</v>
      </c>
      <c r="G25" s="92">
        <f>'Prihodi i rashodi po izvorima'!G23</f>
        <v>0</v>
      </c>
      <c r="H25" s="91"/>
    </row>
    <row r="26" spans="1:8">
      <c r="A26" s="54">
        <v>67</v>
      </c>
      <c r="B26" s="95" t="s">
        <v>54</v>
      </c>
      <c r="C26" s="90">
        <f>SUM(C27:C28)</f>
        <v>388814.42</v>
      </c>
      <c r="D26" s="90">
        <f t="shared" ref="D26:G26" si="4">SUM(D27:D28)</f>
        <v>560849</v>
      </c>
      <c r="E26" s="90">
        <f t="shared" si="4"/>
        <v>685680</v>
      </c>
      <c r="F26" s="90">
        <f t="shared" si="4"/>
        <v>667230</v>
      </c>
      <c r="G26" s="90">
        <f t="shared" si="4"/>
        <v>715230</v>
      </c>
      <c r="H26" s="91"/>
    </row>
    <row r="27" spans="1:8">
      <c r="A27" s="54"/>
      <c r="B27" s="72" t="s">
        <v>55</v>
      </c>
      <c r="C27" s="92">
        <f>'Prihodi i rashodi po izvorima'!C9</f>
        <v>296650.37</v>
      </c>
      <c r="D27" s="92">
        <f>'Prihodi i rashodi po izvorima'!D9</f>
        <v>465849</v>
      </c>
      <c r="E27" s="92">
        <f>'Prihodi i rashodi po izvorima'!E9</f>
        <v>570680</v>
      </c>
      <c r="F27" s="92">
        <f>'Prihodi i rashodi po izvorima'!F9</f>
        <v>542230</v>
      </c>
      <c r="G27" s="92">
        <f>'Prihodi i rashodi po izvorima'!G9</f>
        <v>585230</v>
      </c>
      <c r="H27" s="91"/>
    </row>
    <row r="28" spans="1:8">
      <c r="A28" s="54"/>
      <c r="B28" s="81" t="s">
        <v>56</v>
      </c>
      <c r="C28" s="92">
        <f>'Prihodi i rashodi po izvorima'!C14</f>
        <v>92164.05</v>
      </c>
      <c r="D28" s="92">
        <f>'Prihodi i rashodi po izvorima'!D14</f>
        <v>95000</v>
      </c>
      <c r="E28" s="92">
        <f>'Prihodi i rashodi po izvorima'!E14</f>
        <v>115000</v>
      </c>
      <c r="F28" s="92">
        <f>'Prihodi i rashodi po izvorima'!F14</f>
        <v>125000</v>
      </c>
      <c r="G28" s="92">
        <f>'Prihodi i rashodi po izvorima'!G14</f>
        <v>130000</v>
      </c>
      <c r="H28" s="91"/>
    </row>
    <row r="29" spans="1:8">
      <c r="A29" s="54">
        <v>7</v>
      </c>
      <c r="B29" s="96" t="s">
        <v>57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1"/>
    </row>
    <row r="30" spans="1:8" ht="15" customHeight="1">
      <c r="A30" s="80">
        <v>72</v>
      </c>
      <c r="B30" s="96" t="s">
        <v>58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91"/>
    </row>
    <row r="31" spans="1:8">
      <c r="A31" s="48"/>
      <c r="B31" s="48"/>
      <c r="C31" s="48"/>
      <c r="D31" s="48"/>
      <c r="E31" s="48"/>
      <c r="F31" s="49"/>
      <c r="G31" s="49"/>
    </row>
    <row r="32" spans="1:8" ht="28">
      <c r="A32" s="98" t="s">
        <v>37</v>
      </c>
      <c r="B32" s="50" t="s">
        <v>21</v>
      </c>
      <c r="C32" s="50" t="s">
        <v>38</v>
      </c>
      <c r="D32" s="30" t="s">
        <v>4</v>
      </c>
      <c r="E32" s="30" t="s">
        <v>5</v>
      </c>
      <c r="F32" s="30" t="s">
        <v>6</v>
      </c>
      <c r="G32" s="30" t="s">
        <v>7</v>
      </c>
    </row>
    <row r="33" spans="1:8" s="46" customFormat="1" ht="10.5">
      <c r="A33" s="51">
        <v>1</v>
      </c>
      <c r="B33" s="52">
        <v>2</v>
      </c>
      <c r="C33" s="52">
        <v>3</v>
      </c>
      <c r="D33" s="52">
        <v>4</v>
      </c>
      <c r="E33" s="52">
        <v>5</v>
      </c>
      <c r="F33" s="53">
        <v>6</v>
      </c>
      <c r="G33" s="53">
        <v>7</v>
      </c>
    </row>
    <row r="34" spans="1:8">
      <c r="A34" s="99"/>
      <c r="B34" s="100" t="s">
        <v>59</v>
      </c>
      <c r="C34" s="101">
        <f>C35+C61</f>
        <v>1561455.04</v>
      </c>
      <c r="D34" s="101">
        <f t="shared" ref="D34:G34" si="5">D35+D61</f>
        <v>2158158</v>
      </c>
      <c r="E34" s="101">
        <f t="shared" si="5"/>
        <v>2933511</v>
      </c>
      <c r="F34" s="101">
        <f t="shared" si="5"/>
        <v>2853166</v>
      </c>
      <c r="G34" s="101">
        <f t="shared" si="5"/>
        <v>2881666</v>
      </c>
      <c r="H34" s="102">
        <f>C34-C9</f>
        <v>-11768.51</v>
      </c>
    </row>
    <row r="35" spans="1:8">
      <c r="A35" s="80">
        <v>3</v>
      </c>
      <c r="B35" s="95" t="s">
        <v>12</v>
      </c>
      <c r="C35" s="103">
        <f>C36+C41+C53+C56+C59</f>
        <v>1523284.42</v>
      </c>
      <c r="D35" s="103">
        <f t="shared" ref="D35:G35" si="6">D36+D41+D53+D56+D59</f>
        <v>2109509</v>
      </c>
      <c r="E35" s="103">
        <f t="shared" si="6"/>
        <v>2884410</v>
      </c>
      <c r="F35" s="103">
        <f t="shared" si="6"/>
        <v>2804865</v>
      </c>
      <c r="G35" s="103">
        <f t="shared" si="6"/>
        <v>2832865</v>
      </c>
    </row>
    <row r="36" spans="1:8">
      <c r="A36" s="80">
        <v>31</v>
      </c>
      <c r="B36" s="89" t="s">
        <v>60</v>
      </c>
      <c r="C36" s="104">
        <f>SUM(C37:C40)</f>
        <v>1158444.19</v>
      </c>
      <c r="D36" s="104">
        <f t="shared" ref="D36:G36" si="7">SUM(D37:D40)</f>
        <v>1564852</v>
      </c>
      <c r="E36" s="104">
        <f t="shared" si="7"/>
        <v>2304860</v>
      </c>
      <c r="F36" s="104">
        <f t="shared" si="7"/>
        <v>2214215</v>
      </c>
      <c r="G36" s="104">
        <f t="shared" si="7"/>
        <v>2235215</v>
      </c>
    </row>
    <row r="37" spans="1:8">
      <c r="A37" s="80"/>
      <c r="B37" s="105" t="s">
        <v>61</v>
      </c>
      <c r="C37" s="106">
        <f>'POSEBNI DIO'!C70+'POSEBNI DIO'!C84+'POSEBNI DIO'!C111+'POSEBNI DIO'!C120+'POSEBNI DIO'!C129</f>
        <v>137668.97</v>
      </c>
      <c r="D37" s="106">
        <f>'POSEBNI DIO'!D70+'POSEBNI DIO'!D84+'POSEBNI DIO'!D111+'POSEBNI DIO'!D120+'POSEBNI DIO'!D129</f>
        <v>230298</v>
      </c>
      <c r="E37" s="106">
        <f>'POSEBNI DIO'!E70+'POSEBNI DIO'!E84+'POSEBNI DIO'!E111+'POSEBNI DIO'!E120+'POSEBNI DIO'!E129</f>
        <v>388950</v>
      </c>
      <c r="F37" s="106">
        <f>'POSEBNI DIO'!F70+'POSEBNI DIO'!F84+'POSEBNI DIO'!F111+'POSEBNI DIO'!F120+'POSEBNI DIO'!F129</f>
        <v>360300</v>
      </c>
      <c r="G37" s="106">
        <f>'POSEBNI DIO'!G70+'POSEBNI DIO'!G84+'POSEBNI DIO'!G111+'POSEBNI DIO'!G120+'POSEBNI DIO'!G129</f>
        <v>402300</v>
      </c>
    </row>
    <row r="38" spans="1:8">
      <c r="A38" s="80"/>
      <c r="B38" s="105" t="s">
        <v>62</v>
      </c>
      <c r="C38" s="106">
        <f>'POSEBNI DIO'!C89</f>
        <v>20.61</v>
      </c>
      <c r="D38" s="106">
        <f>'POSEBNI DIO'!D89</f>
        <v>0</v>
      </c>
      <c r="E38" s="106">
        <f>'POSEBNI DIO'!E89</f>
        <v>0</v>
      </c>
      <c r="F38" s="106">
        <f>'POSEBNI DIO'!F89</f>
        <v>0</v>
      </c>
      <c r="G38" s="106">
        <f>'POSEBNI DIO'!G89</f>
        <v>0</v>
      </c>
    </row>
    <row r="39" spans="1:8">
      <c r="A39" s="80"/>
      <c r="B39" s="105" t="s">
        <v>41</v>
      </c>
      <c r="C39" s="106">
        <f>'POSEBNI DIO'!C133+'POSEBNI DIO'!C124+'POSEBNI DIO'!C115</f>
        <v>54786.11</v>
      </c>
      <c r="D39" s="106">
        <f>'POSEBNI DIO'!D133+'POSEBNI DIO'!D124+'POSEBNI DIO'!D115</f>
        <v>57000</v>
      </c>
      <c r="E39" s="106">
        <f>'POSEBNI DIO'!E133+'POSEBNI DIO'!E124+'POSEBNI DIO'!E115</f>
        <v>63480</v>
      </c>
      <c r="F39" s="106">
        <f>'POSEBNI DIO'!F133+'POSEBNI DIO'!F124+'POSEBNI DIO'!F115</f>
        <v>63480</v>
      </c>
      <c r="G39" s="106">
        <f>'POSEBNI DIO'!G133+'POSEBNI DIO'!G124+'POSEBNI DIO'!G115</f>
        <v>27480</v>
      </c>
    </row>
    <row r="40" spans="1:8">
      <c r="A40" s="80"/>
      <c r="B40" s="105" t="s">
        <v>42</v>
      </c>
      <c r="C40" s="106">
        <f>'POSEBNI DIO'!C45+'POSEBNI DIO'!C99</f>
        <v>965968.5</v>
      </c>
      <c r="D40" s="106">
        <f>'POSEBNI DIO'!D45+'POSEBNI DIO'!D99</f>
        <v>1277554</v>
      </c>
      <c r="E40" s="106">
        <f>'POSEBNI DIO'!E45+'POSEBNI DIO'!E99</f>
        <v>1852430</v>
      </c>
      <c r="F40" s="106">
        <f>'POSEBNI DIO'!F45+'POSEBNI DIO'!F99</f>
        <v>1790435</v>
      </c>
      <c r="G40" s="106">
        <f>'POSEBNI DIO'!G45+'POSEBNI DIO'!G99</f>
        <v>1805435</v>
      </c>
    </row>
    <row r="41" spans="1:8">
      <c r="A41" s="80">
        <v>32</v>
      </c>
      <c r="B41" s="96" t="s">
        <v>63</v>
      </c>
      <c r="C41" s="104">
        <f>SUM(C42:C52)</f>
        <v>354391.84</v>
      </c>
      <c r="D41" s="104">
        <f t="shared" ref="D41:G41" si="8">SUM(D42:D52)</f>
        <v>529833</v>
      </c>
      <c r="E41" s="104">
        <f t="shared" si="8"/>
        <v>565700</v>
      </c>
      <c r="F41" s="104">
        <f t="shared" si="8"/>
        <v>576800</v>
      </c>
      <c r="G41" s="104">
        <f t="shared" si="8"/>
        <v>583800</v>
      </c>
    </row>
    <row r="42" spans="1:8">
      <c r="A42" s="80"/>
      <c r="B42" s="105" t="s">
        <v>64</v>
      </c>
      <c r="C42" s="106">
        <f>'POSEBNI DIO'!C130+'POSEBNI DIO'!C121+'POSEBNI DIO'!C112+'POSEBNI DIO'!C85+'POSEBNI DIO'!C71+'POSEBNI DIO'!C24</f>
        <v>73093.88</v>
      </c>
      <c r="D42" s="106">
        <f>'POSEBNI DIO'!D130+'POSEBNI DIO'!D121+'POSEBNI DIO'!D112+'POSEBNI DIO'!D85+'POSEBNI DIO'!D71+'POSEBNI DIO'!D24</f>
        <v>144051</v>
      </c>
      <c r="E42" s="106">
        <f>'POSEBNI DIO'!E130+'POSEBNI DIO'!E121+'POSEBNI DIO'!E112+'POSEBNI DIO'!E85+'POSEBNI DIO'!E71+'POSEBNI DIO'!E24</f>
        <v>157630</v>
      </c>
      <c r="F42" s="106">
        <f>'POSEBNI DIO'!F130+'POSEBNI DIO'!F121+'POSEBNI DIO'!F112+'POSEBNI DIO'!F85+'POSEBNI DIO'!F71+'POSEBNI DIO'!F24</f>
        <v>158630</v>
      </c>
      <c r="G42" s="106">
        <f>'POSEBNI DIO'!G130+'POSEBNI DIO'!G121+'POSEBNI DIO'!G112+'POSEBNI DIO'!G85+'POSEBNI DIO'!G71+'POSEBNI DIO'!G24</f>
        <v>159630</v>
      </c>
    </row>
    <row r="43" spans="1:8">
      <c r="A43" s="80"/>
      <c r="B43" s="105" t="s">
        <v>62</v>
      </c>
      <c r="C43" s="106">
        <f>'POSEBNI DIO'!C27+'POSEBNI DIO'!C90</f>
        <v>2191.02</v>
      </c>
      <c r="D43" s="106">
        <f>'POSEBNI DIO'!D27+'POSEBNI DIO'!D90</f>
        <v>5500</v>
      </c>
      <c r="E43" s="106">
        <f>'POSEBNI DIO'!E27+'POSEBNI DIO'!E90</f>
        <v>6000</v>
      </c>
      <c r="F43" s="106">
        <f>'POSEBNI DIO'!F27+'POSEBNI DIO'!F90</f>
        <v>6000</v>
      </c>
      <c r="G43" s="106">
        <f>'POSEBNI DIO'!G27+'POSEBNI DIO'!G90</f>
        <v>6000</v>
      </c>
    </row>
    <row r="44" spans="1:8">
      <c r="A44" s="80"/>
      <c r="B44" s="81" t="s">
        <v>51</v>
      </c>
      <c r="C44" s="106">
        <f>'POSEBNI DIO'!C30</f>
        <v>0</v>
      </c>
      <c r="D44" s="106">
        <f>'POSEBNI DIO'!D30</f>
        <v>0</v>
      </c>
      <c r="E44" s="106">
        <f>'POSEBNI DIO'!E30</f>
        <v>2000</v>
      </c>
      <c r="F44" s="106">
        <f>'POSEBNI DIO'!F30</f>
        <v>0</v>
      </c>
      <c r="G44" s="106">
        <f>'POSEBNI DIO'!G30</f>
        <v>0</v>
      </c>
    </row>
    <row r="45" spans="1:8">
      <c r="A45" s="80"/>
      <c r="B45" s="81" t="s">
        <v>56</v>
      </c>
      <c r="C45" s="106">
        <f>'POSEBNI DIO'!C33</f>
        <v>91565.62</v>
      </c>
      <c r="D45" s="106">
        <f>'POSEBNI DIO'!D33</f>
        <v>94000</v>
      </c>
      <c r="E45" s="106">
        <f>'POSEBNI DIO'!E33</f>
        <v>114150</v>
      </c>
      <c r="F45" s="106">
        <f>'POSEBNI DIO'!F33</f>
        <v>124150</v>
      </c>
      <c r="G45" s="106">
        <f>'POSEBNI DIO'!G33</f>
        <v>129150</v>
      </c>
    </row>
    <row r="46" spans="1:8">
      <c r="A46" s="80"/>
      <c r="B46" s="72" t="s">
        <v>47</v>
      </c>
      <c r="C46" s="106">
        <f>'POSEBNI DIO'!C74+'POSEBNI DIO'!C93</f>
        <v>55968.74</v>
      </c>
      <c r="D46" s="106">
        <f>'POSEBNI DIO'!D74+'POSEBNI DIO'!D93</f>
        <v>92200</v>
      </c>
      <c r="E46" s="106">
        <f>'POSEBNI DIO'!E74+'POSEBNI DIO'!E93</f>
        <v>95000</v>
      </c>
      <c r="F46" s="106">
        <f>'POSEBNI DIO'!F74+'POSEBNI DIO'!F93</f>
        <v>100000</v>
      </c>
      <c r="G46" s="106">
        <f>'POSEBNI DIO'!G74+'POSEBNI DIO'!G93</f>
        <v>100000</v>
      </c>
    </row>
    <row r="47" spans="1:8">
      <c r="A47" s="80"/>
      <c r="B47" s="72" t="s">
        <v>48</v>
      </c>
      <c r="C47" s="106">
        <f>'POSEBNI DIO'!C77</f>
        <v>0</v>
      </c>
      <c r="D47" s="106">
        <f>'POSEBNI DIO'!D77</f>
        <v>0</v>
      </c>
      <c r="E47" s="106">
        <f>'POSEBNI DIO'!E77</f>
        <v>1000</v>
      </c>
      <c r="F47" s="106">
        <f>'POSEBNI DIO'!F77</f>
        <v>0</v>
      </c>
      <c r="G47" s="106">
        <f>'POSEBNI DIO'!G77</f>
        <v>0</v>
      </c>
    </row>
    <row r="48" spans="1:8">
      <c r="A48" s="80"/>
      <c r="B48" s="83" t="s">
        <v>41</v>
      </c>
      <c r="C48" s="106">
        <f>'POSEBNI DIO'!C134+'POSEBNI DIO'!C125+'POSEBNI DIO'!C116+'POSEBNI DIO'!C107+'POSEBNI DIO'!C96</f>
        <v>5052.71</v>
      </c>
      <c r="D48" s="106">
        <f>'POSEBNI DIO'!D134+'POSEBNI DIO'!D125+'POSEBNI DIO'!D116+'POSEBNI DIO'!D107+'POSEBNI DIO'!D96</f>
        <v>12000</v>
      </c>
      <c r="E48" s="106">
        <f>'POSEBNI DIO'!E134+'POSEBNI DIO'!E125+'POSEBNI DIO'!E116+'POSEBNI DIO'!E107+'POSEBNI DIO'!E96</f>
        <v>15720</v>
      </c>
      <c r="F48" s="106">
        <f>'POSEBNI DIO'!F134+'POSEBNI DIO'!F125+'POSEBNI DIO'!F116+'POSEBNI DIO'!F107+'POSEBNI DIO'!F96</f>
        <v>11520</v>
      </c>
      <c r="G48" s="106">
        <f>'POSEBNI DIO'!G134+'POSEBNI DIO'!G125+'POSEBNI DIO'!G116+'POSEBNI DIO'!G107+'POSEBNI DIO'!G96</f>
        <v>12520</v>
      </c>
    </row>
    <row r="49" spans="1:7">
      <c r="A49" s="80"/>
      <c r="B49" s="83" t="s">
        <v>42</v>
      </c>
      <c r="C49" s="106">
        <f>'POSEBNI DIO'!C37+'POSEBNI DIO'!C46+'POSEBNI DIO'!C80+'POSEBNI DIO'!C100</f>
        <v>124312.24</v>
      </c>
      <c r="D49" s="106">
        <f>'POSEBNI DIO'!D37+'POSEBNI DIO'!D46+'POSEBNI DIO'!D80+'POSEBNI DIO'!D100</f>
        <v>166883</v>
      </c>
      <c r="E49" s="106">
        <f>'POSEBNI DIO'!E37+'POSEBNI DIO'!E46+'POSEBNI DIO'!E80+'POSEBNI DIO'!E100</f>
        <v>165700</v>
      </c>
      <c r="F49" s="106">
        <f>'POSEBNI DIO'!F37+'POSEBNI DIO'!F46+'POSEBNI DIO'!F80+'POSEBNI DIO'!F100</f>
        <v>167500</v>
      </c>
      <c r="G49" s="106">
        <f>'POSEBNI DIO'!G37+'POSEBNI DIO'!G46+'POSEBNI DIO'!G80+'POSEBNI DIO'!G100</f>
        <v>167500</v>
      </c>
    </row>
    <row r="50" spans="1:7">
      <c r="A50" s="80"/>
      <c r="B50" s="81" t="s">
        <v>52</v>
      </c>
      <c r="C50" s="106">
        <f>'POSEBNI DIO'!C103</f>
        <v>2207.63</v>
      </c>
      <c r="D50" s="106">
        <f>'POSEBNI DIO'!D103</f>
        <v>14199</v>
      </c>
      <c r="E50" s="106">
        <f>'POSEBNI DIO'!E103</f>
        <v>7500</v>
      </c>
      <c r="F50" s="106">
        <f>'POSEBNI DIO'!F103</f>
        <v>8000</v>
      </c>
      <c r="G50" s="106">
        <f>'POSEBNI DIO'!G103</f>
        <v>8000</v>
      </c>
    </row>
    <row r="51" spans="1:7">
      <c r="A51" s="80"/>
      <c r="B51" s="81" t="s">
        <v>53</v>
      </c>
      <c r="C51" s="105">
        <v>0</v>
      </c>
      <c r="D51" s="105">
        <v>0</v>
      </c>
      <c r="E51" s="105">
        <v>0</v>
      </c>
      <c r="F51" s="105">
        <v>0</v>
      </c>
      <c r="G51" s="105">
        <v>0</v>
      </c>
    </row>
    <row r="52" spans="1:7">
      <c r="A52" s="80"/>
      <c r="B52" s="81" t="s">
        <v>49</v>
      </c>
      <c r="C52" s="106">
        <f>'POSEBNI DIO'!C41</f>
        <v>0</v>
      </c>
      <c r="D52" s="106">
        <f>'POSEBNI DIO'!D41</f>
        <v>1000</v>
      </c>
      <c r="E52" s="106">
        <f>'POSEBNI DIO'!E41</f>
        <v>1000</v>
      </c>
      <c r="F52" s="106">
        <f>'POSEBNI DIO'!F41</f>
        <v>1000</v>
      </c>
      <c r="G52" s="106">
        <f>'POSEBNI DIO'!G41</f>
        <v>1000</v>
      </c>
    </row>
    <row r="53" spans="1:7">
      <c r="A53" s="80">
        <v>34</v>
      </c>
      <c r="B53" s="96" t="s">
        <v>65</v>
      </c>
      <c r="C53" s="104">
        <f>SUM(C54:C55)</f>
        <v>1651.3</v>
      </c>
      <c r="D53" s="104">
        <f t="shared" ref="D53:G53" si="9">SUM(D54:D55)</f>
        <v>3224</v>
      </c>
      <c r="E53" s="104">
        <f t="shared" si="9"/>
        <v>850</v>
      </c>
      <c r="F53" s="104">
        <f t="shared" si="9"/>
        <v>850</v>
      </c>
      <c r="G53" s="104">
        <f t="shared" si="9"/>
        <v>850</v>
      </c>
    </row>
    <row r="54" spans="1:7">
      <c r="A54" s="80"/>
      <c r="B54" s="81" t="s">
        <v>56</v>
      </c>
      <c r="C54" s="106">
        <f>'POSEBNI DIO'!C34</f>
        <v>598.42999999999995</v>
      </c>
      <c r="D54" s="106">
        <f>'POSEBNI DIO'!D34</f>
        <v>1000</v>
      </c>
      <c r="E54" s="106">
        <f>'POSEBNI DIO'!E34</f>
        <v>850</v>
      </c>
      <c r="F54" s="106">
        <f>'POSEBNI DIO'!F34</f>
        <v>850</v>
      </c>
      <c r="G54" s="106">
        <f>'POSEBNI DIO'!G34</f>
        <v>850</v>
      </c>
    </row>
    <row r="55" spans="1:7">
      <c r="A55" s="80"/>
      <c r="B55" s="105" t="s">
        <v>42</v>
      </c>
      <c r="C55" s="106">
        <f>'POSEBNI DIO'!C47</f>
        <v>1052.8699999999999</v>
      </c>
      <c r="D55" s="106">
        <f>'POSEBNI DIO'!D47</f>
        <v>2224</v>
      </c>
      <c r="E55" s="106">
        <f>'POSEBNI DIO'!E47</f>
        <v>0</v>
      </c>
      <c r="F55" s="106">
        <f>'POSEBNI DIO'!F47</f>
        <v>0</v>
      </c>
      <c r="G55" s="106">
        <f>'POSEBNI DIO'!G47</f>
        <v>0</v>
      </c>
    </row>
    <row r="56" spans="1:7">
      <c r="A56" s="80">
        <v>37</v>
      </c>
      <c r="B56" s="96" t="s">
        <v>66</v>
      </c>
      <c r="C56" s="104">
        <f>SUM(C57:C58)</f>
        <v>8092.41</v>
      </c>
      <c r="D56" s="104">
        <f t="shared" ref="D56:G56" si="10">SUM(D57:D58)</f>
        <v>10600</v>
      </c>
      <c r="E56" s="104">
        <f t="shared" si="10"/>
        <v>12000</v>
      </c>
      <c r="F56" s="104">
        <f t="shared" si="10"/>
        <v>12000</v>
      </c>
      <c r="G56" s="104">
        <f t="shared" si="10"/>
        <v>12000</v>
      </c>
    </row>
    <row r="57" spans="1:7">
      <c r="A57" s="80"/>
      <c r="B57" s="105" t="s">
        <v>61</v>
      </c>
      <c r="C57" s="106">
        <f>'POSEBNI DIO'!C86</f>
        <v>2514.73</v>
      </c>
      <c r="D57" s="106">
        <f>'POSEBNI DIO'!D86</f>
        <v>3300</v>
      </c>
      <c r="E57" s="106">
        <f>'POSEBNI DIO'!E86</f>
        <v>3500</v>
      </c>
      <c r="F57" s="106">
        <f>'POSEBNI DIO'!F86</f>
        <v>3500</v>
      </c>
      <c r="G57" s="106">
        <f>'POSEBNI DIO'!G86</f>
        <v>3500</v>
      </c>
    </row>
    <row r="58" spans="1:7">
      <c r="A58" s="80"/>
      <c r="B58" s="105" t="s">
        <v>42</v>
      </c>
      <c r="C58" s="106">
        <f>'POSEBNI DIO'!C64</f>
        <v>5577.68</v>
      </c>
      <c r="D58" s="106">
        <f>'POSEBNI DIO'!D64</f>
        <v>7300</v>
      </c>
      <c r="E58" s="106">
        <f>'POSEBNI DIO'!E64</f>
        <v>8500</v>
      </c>
      <c r="F58" s="106">
        <f>'POSEBNI DIO'!F64</f>
        <v>8500</v>
      </c>
      <c r="G58" s="106">
        <f>'POSEBNI DIO'!G64</f>
        <v>8500</v>
      </c>
    </row>
    <row r="59" spans="1:7">
      <c r="A59" s="80">
        <v>38</v>
      </c>
      <c r="B59" s="96" t="s">
        <v>67</v>
      </c>
      <c r="C59" s="104">
        <f>C60</f>
        <v>704.68</v>
      </c>
      <c r="D59" s="104">
        <f t="shared" ref="D59:G59" si="11">D60</f>
        <v>1000</v>
      </c>
      <c r="E59" s="104">
        <f t="shared" si="11"/>
        <v>1000</v>
      </c>
      <c r="F59" s="104">
        <f t="shared" si="11"/>
        <v>1000</v>
      </c>
      <c r="G59" s="104">
        <f t="shared" si="11"/>
        <v>1000</v>
      </c>
    </row>
    <row r="60" spans="1:7">
      <c r="A60" s="80"/>
      <c r="B60" s="105" t="s">
        <v>42</v>
      </c>
      <c r="C60" s="106">
        <f>'POSEBNI DIO'!C38</f>
        <v>704.68</v>
      </c>
      <c r="D60" s="106">
        <f>'POSEBNI DIO'!D38</f>
        <v>1000</v>
      </c>
      <c r="E60" s="106">
        <f>'POSEBNI DIO'!E38</f>
        <v>1000</v>
      </c>
      <c r="F60" s="106">
        <f>'POSEBNI DIO'!F38</f>
        <v>1000</v>
      </c>
      <c r="G60" s="106">
        <f>'POSEBNI DIO'!G38</f>
        <v>1000</v>
      </c>
    </row>
    <row r="61" spans="1:7">
      <c r="A61" s="80">
        <v>4</v>
      </c>
      <c r="B61" s="96" t="s">
        <v>13</v>
      </c>
      <c r="C61" s="104">
        <f>C62</f>
        <v>38170.620000000003</v>
      </c>
      <c r="D61" s="104">
        <f t="shared" ref="D61:G61" si="12">D62</f>
        <v>48649</v>
      </c>
      <c r="E61" s="104">
        <f t="shared" si="12"/>
        <v>49101</v>
      </c>
      <c r="F61" s="104">
        <f t="shared" si="12"/>
        <v>48301</v>
      </c>
      <c r="G61" s="104">
        <f t="shared" si="12"/>
        <v>48801</v>
      </c>
    </row>
    <row r="62" spans="1:7">
      <c r="A62" s="80">
        <v>42</v>
      </c>
      <c r="B62" s="96" t="s">
        <v>68</v>
      </c>
      <c r="C62" s="104">
        <f>SUM(C63:C65)</f>
        <v>38170.620000000003</v>
      </c>
      <c r="D62" s="104">
        <f t="shared" ref="D62:G62" si="13">SUM(D63:D65)</f>
        <v>48649</v>
      </c>
      <c r="E62" s="104">
        <f t="shared" si="13"/>
        <v>49101</v>
      </c>
      <c r="F62" s="104">
        <f t="shared" si="13"/>
        <v>48301</v>
      </c>
      <c r="G62" s="104">
        <f t="shared" si="13"/>
        <v>48801</v>
      </c>
    </row>
    <row r="63" spans="1:7">
      <c r="A63" s="80"/>
      <c r="B63" s="105" t="s">
        <v>61</v>
      </c>
      <c r="C63" s="106">
        <f>'POSEBNI DIO'!C51+'POSEBNI DIO'!C61</f>
        <v>23450.99</v>
      </c>
      <c r="D63" s="106">
        <f>'POSEBNI DIO'!D51+'POSEBNI DIO'!D61</f>
        <v>19200</v>
      </c>
      <c r="E63" s="106">
        <f>'POSEBNI DIO'!E51+'POSEBNI DIO'!E61</f>
        <v>20600</v>
      </c>
      <c r="F63" s="106">
        <f>'POSEBNI DIO'!F51+'POSEBNI DIO'!F61</f>
        <v>19800</v>
      </c>
      <c r="G63" s="106">
        <f>'POSEBNI DIO'!G51+'POSEBNI DIO'!G61</f>
        <v>19800</v>
      </c>
    </row>
    <row r="64" spans="1:7">
      <c r="A64" s="80"/>
      <c r="B64" s="105" t="s">
        <v>62</v>
      </c>
      <c r="C64" s="106">
        <f>'POSEBNI DIO'!C54</f>
        <v>2855.59</v>
      </c>
      <c r="D64" s="106">
        <f>'POSEBNI DIO'!D54</f>
        <v>8769</v>
      </c>
      <c r="E64" s="106">
        <f>'POSEBNI DIO'!E54</f>
        <v>5501</v>
      </c>
      <c r="F64" s="106">
        <f>'POSEBNI DIO'!F54</f>
        <v>5501</v>
      </c>
      <c r="G64" s="106">
        <f>'POSEBNI DIO'!G54</f>
        <v>6001</v>
      </c>
    </row>
    <row r="65" spans="1:7">
      <c r="A65" s="80"/>
      <c r="B65" s="105" t="s">
        <v>42</v>
      </c>
      <c r="C65" s="106">
        <f>'POSEBNI DIO'!C57+'POSEBNI DIO'!C66</f>
        <v>11864.04</v>
      </c>
      <c r="D65" s="106">
        <f>'POSEBNI DIO'!D57+'POSEBNI DIO'!D66</f>
        <v>20680</v>
      </c>
      <c r="E65" s="106">
        <f>'POSEBNI DIO'!E57+'POSEBNI DIO'!E66</f>
        <v>23000</v>
      </c>
      <c r="F65" s="106">
        <f>'POSEBNI DIO'!F57+'POSEBNI DIO'!F66</f>
        <v>23000</v>
      </c>
      <c r="G65" s="106">
        <f>'POSEBNI DIO'!G57+'POSEBNI DIO'!G66</f>
        <v>23000</v>
      </c>
    </row>
    <row r="66" spans="1:7" ht="15" customHeight="1"/>
    <row r="67" spans="1:7" ht="15" customHeight="1"/>
    <row r="68" spans="1:7" ht="15" customHeight="1"/>
    <row r="69" spans="1:7" ht="15" customHeight="1"/>
    <row r="70" spans="1:7" ht="15" customHeight="1"/>
    <row r="71" spans="1:7" ht="15" customHeight="1"/>
  </sheetData>
  <mergeCells count="3">
    <mergeCell ref="A1:G1"/>
    <mergeCell ref="A3:G3"/>
    <mergeCell ref="A5:G5"/>
  </mergeCells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Footer>&amp;C&amp;P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view="pageBreakPreview" zoomScale="60" zoomScaleNormal="100" workbookViewId="0">
      <selection sqref="A1:G1"/>
    </sheetView>
  </sheetViews>
  <sheetFormatPr defaultColWidth="9.1796875" defaultRowHeight="14"/>
  <cols>
    <col min="1" max="1" width="9.54296875" style="2" customWidth="1"/>
    <col min="2" max="2" width="68.7265625" style="2" customWidth="1"/>
    <col min="3" max="3" width="13.453125" style="2" customWidth="1"/>
    <col min="4" max="4" width="13.26953125" style="2" customWidth="1"/>
    <col min="5" max="5" width="12" style="2" customWidth="1"/>
    <col min="6" max="6" width="12.453125" style="2" customWidth="1"/>
    <col min="7" max="7" width="12.81640625" style="2" customWidth="1"/>
    <col min="8" max="16384" width="9.1796875" style="2"/>
  </cols>
  <sheetData>
    <row r="1" spans="1:7">
      <c r="A1" s="213" t="s">
        <v>69</v>
      </c>
      <c r="B1" s="213"/>
      <c r="C1" s="213"/>
      <c r="D1" s="213"/>
      <c r="E1" s="213"/>
      <c r="F1" s="213"/>
      <c r="G1" s="213"/>
    </row>
    <row r="2" spans="1:7" ht="17.5">
      <c r="B2" s="4"/>
      <c r="C2" s="4"/>
      <c r="D2" s="4"/>
      <c r="E2" s="22"/>
      <c r="F2" s="22"/>
    </row>
    <row r="3" spans="1:7" ht="18" customHeight="1">
      <c r="A3" s="214" t="s">
        <v>70</v>
      </c>
      <c r="B3" s="214"/>
      <c r="C3" s="214"/>
      <c r="D3" s="214"/>
      <c r="E3" s="214"/>
      <c r="F3" s="214"/>
    </row>
    <row r="4" spans="1:7">
      <c r="A4" s="48"/>
      <c r="B4" s="48"/>
      <c r="C4" s="48"/>
      <c r="D4" s="48"/>
      <c r="E4" s="49"/>
      <c r="F4" s="49"/>
    </row>
    <row r="5" spans="1:7" ht="28.5" customHeight="1">
      <c r="A5" s="30" t="s">
        <v>71</v>
      </c>
      <c r="B5" s="76" t="s">
        <v>21</v>
      </c>
      <c r="C5" s="50" t="s">
        <v>38</v>
      </c>
      <c r="D5" s="30" t="s">
        <v>4</v>
      </c>
      <c r="E5" s="30" t="s">
        <v>5</v>
      </c>
      <c r="F5" s="30" t="s">
        <v>6</v>
      </c>
      <c r="G5" s="30" t="s">
        <v>7</v>
      </c>
    </row>
    <row r="6" spans="1:7" s="46" customFormat="1" ht="10.5">
      <c r="A6" s="51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3">
        <v>7</v>
      </c>
    </row>
    <row r="7" spans="1:7">
      <c r="A7" s="69"/>
      <c r="B7" s="77" t="s">
        <v>39</v>
      </c>
      <c r="C7" s="78">
        <f>C8+C10+C13+C17+C21+C24</f>
        <v>1573223.55</v>
      </c>
      <c r="D7" s="78">
        <f t="shared" ref="D7:G7" si="0">D8+D10+D13+D17+D21+D24</f>
        <v>2158158</v>
      </c>
      <c r="E7" s="78">
        <f t="shared" si="0"/>
        <v>2933511</v>
      </c>
      <c r="F7" s="78">
        <f t="shared" si="0"/>
        <v>2853166</v>
      </c>
      <c r="G7" s="78">
        <f t="shared" si="0"/>
        <v>2881666</v>
      </c>
    </row>
    <row r="8" spans="1:7">
      <c r="A8" s="54">
        <v>1</v>
      </c>
      <c r="B8" s="77" t="s">
        <v>72</v>
      </c>
      <c r="C8" s="78">
        <f>C9</f>
        <v>296650.37</v>
      </c>
      <c r="D8" s="78">
        <f t="shared" ref="D8:G8" si="1">D9</f>
        <v>465849</v>
      </c>
      <c r="E8" s="78">
        <f t="shared" si="1"/>
        <v>570680</v>
      </c>
      <c r="F8" s="78">
        <f t="shared" si="1"/>
        <v>542230</v>
      </c>
      <c r="G8" s="78">
        <f t="shared" si="1"/>
        <v>585230</v>
      </c>
    </row>
    <row r="9" spans="1:7">
      <c r="A9" s="79" t="s">
        <v>73</v>
      </c>
      <c r="B9" s="72" t="s">
        <v>74</v>
      </c>
      <c r="C9" s="71">
        <f>'POSEBNI DIO'!C7</f>
        <v>296650.37</v>
      </c>
      <c r="D9" s="71">
        <f>'POSEBNI DIO'!D7</f>
        <v>465849</v>
      </c>
      <c r="E9" s="71">
        <f>'POSEBNI DIO'!E7</f>
        <v>570680</v>
      </c>
      <c r="F9" s="71">
        <f>'POSEBNI DIO'!F7</f>
        <v>542230</v>
      </c>
      <c r="G9" s="71">
        <f>'POSEBNI DIO'!G7</f>
        <v>585230</v>
      </c>
    </row>
    <row r="10" spans="1:7" s="74" customFormat="1">
      <c r="A10" s="80">
        <v>3</v>
      </c>
      <c r="B10" s="67" t="s">
        <v>75</v>
      </c>
      <c r="C10" s="68">
        <f>SUM(C11:C12)</f>
        <v>7834.92</v>
      </c>
      <c r="D10" s="68">
        <f t="shared" ref="D10:G10" si="2">SUM(D11:D12)</f>
        <v>14269</v>
      </c>
      <c r="E10" s="68">
        <f t="shared" si="2"/>
        <v>13501</v>
      </c>
      <c r="F10" s="68">
        <f t="shared" si="2"/>
        <v>11501</v>
      </c>
      <c r="G10" s="68">
        <f t="shared" si="2"/>
        <v>12001</v>
      </c>
    </row>
    <row r="11" spans="1:7" s="75" customFormat="1">
      <c r="A11" s="79" t="s">
        <v>76</v>
      </c>
      <c r="B11" s="81" t="s">
        <v>77</v>
      </c>
      <c r="C11" s="82">
        <f>'POSEBNI DIO'!C8</f>
        <v>5067.22</v>
      </c>
      <c r="D11" s="82">
        <f>'POSEBNI DIO'!D8</f>
        <v>14269</v>
      </c>
      <c r="E11" s="82">
        <f>'POSEBNI DIO'!E8</f>
        <v>11501</v>
      </c>
      <c r="F11" s="82">
        <f>'POSEBNI DIO'!F8</f>
        <v>11501</v>
      </c>
      <c r="G11" s="82">
        <f>'POSEBNI DIO'!G8</f>
        <v>12001</v>
      </c>
    </row>
    <row r="12" spans="1:7" s="75" customFormat="1">
      <c r="A12" s="79" t="s">
        <v>78</v>
      </c>
      <c r="B12" s="81" t="s">
        <v>79</v>
      </c>
      <c r="C12" s="82">
        <f>'POSEBNI DIO'!C9</f>
        <v>2767.7</v>
      </c>
      <c r="D12" s="82">
        <f>'POSEBNI DIO'!D9</f>
        <v>0</v>
      </c>
      <c r="E12" s="82">
        <f>'POSEBNI DIO'!E9</f>
        <v>2000</v>
      </c>
      <c r="F12" s="82">
        <f>'POSEBNI DIO'!F9</f>
        <v>0</v>
      </c>
      <c r="G12" s="82">
        <f>'POSEBNI DIO'!G9</f>
        <v>0</v>
      </c>
    </row>
    <row r="13" spans="1:7">
      <c r="A13" s="54">
        <v>4</v>
      </c>
      <c r="B13" s="67" t="s">
        <v>80</v>
      </c>
      <c r="C13" s="68">
        <f>SUM(C14:C16)</f>
        <v>148132.79</v>
      </c>
      <c r="D13" s="68">
        <f t="shared" ref="D13:G13" si="3">SUM(D14:D16)</f>
        <v>187200</v>
      </c>
      <c r="E13" s="68">
        <f t="shared" si="3"/>
        <v>211000</v>
      </c>
      <c r="F13" s="68">
        <f t="shared" si="3"/>
        <v>225000</v>
      </c>
      <c r="G13" s="68">
        <f t="shared" si="3"/>
        <v>230000</v>
      </c>
    </row>
    <row r="14" spans="1:7" s="75" customFormat="1">
      <c r="A14" s="79" t="s">
        <v>81</v>
      </c>
      <c r="B14" s="81" t="s">
        <v>82</v>
      </c>
      <c r="C14" s="82">
        <f>'POSEBNI DIO'!C10</f>
        <v>92164.05</v>
      </c>
      <c r="D14" s="82">
        <f>'POSEBNI DIO'!D10</f>
        <v>95000</v>
      </c>
      <c r="E14" s="82">
        <f>'POSEBNI DIO'!E10</f>
        <v>115000</v>
      </c>
      <c r="F14" s="82">
        <f>'POSEBNI DIO'!F10</f>
        <v>125000</v>
      </c>
      <c r="G14" s="82">
        <f>'POSEBNI DIO'!G10</f>
        <v>130000</v>
      </c>
    </row>
    <row r="15" spans="1:7">
      <c r="A15" s="79" t="s">
        <v>83</v>
      </c>
      <c r="B15" s="72" t="s">
        <v>84</v>
      </c>
      <c r="C15" s="71">
        <f>'POSEBNI DIO'!C11</f>
        <v>55968.74</v>
      </c>
      <c r="D15" s="71">
        <f>'POSEBNI DIO'!D11</f>
        <v>92200</v>
      </c>
      <c r="E15" s="71">
        <f>'POSEBNI DIO'!E11</f>
        <v>95000</v>
      </c>
      <c r="F15" s="71">
        <f>'POSEBNI DIO'!F11</f>
        <v>100000</v>
      </c>
      <c r="G15" s="71">
        <f>'POSEBNI DIO'!G11</f>
        <v>100000</v>
      </c>
    </row>
    <row r="16" spans="1:7">
      <c r="A16" s="79" t="s">
        <v>85</v>
      </c>
      <c r="B16" s="72" t="s">
        <v>86</v>
      </c>
      <c r="C16" s="71">
        <f>'POSEBNI DIO'!C12</f>
        <v>0</v>
      </c>
      <c r="D16" s="71">
        <f>'POSEBNI DIO'!D12</f>
        <v>0</v>
      </c>
      <c r="E16" s="71">
        <f>'POSEBNI DIO'!E12</f>
        <v>1000</v>
      </c>
      <c r="F16" s="71">
        <f>'POSEBNI DIO'!F12</f>
        <v>0</v>
      </c>
      <c r="G16" s="71">
        <f>'POSEBNI DIO'!G12</f>
        <v>0</v>
      </c>
    </row>
    <row r="17" spans="1:7">
      <c r="A17" s="54">
        <v>5</v>
      </c>
      <c r="B17" s="67" t="s">
        <v>87</v>
      </c>
      <c r="C17" s="68">
        <f>SUM(C18:C20)</f>
        <v>1111612.3500000001</v>
      </c>
      <c r="D17" s="68">
        <f t="shared" ref="D17:G17" si="4">SUM(D18:D20)</f>
        <v>1475641</v>
      </c>
      <c r="E17" s="68">
        <f t="shared" si="4"/>
        <v>2129830</v>
      </c>
      <c r="F17" s="68">
        <f t="shared" si="4"/>
        <v>2065435</v>
      </c>
      <c r="G17" s="68">
        <f t="shared" si="4"/>
        <v>2045435</v>
      </c>
    </row>
    <row r="18" spans="1:7">
      <c r="A18" s="79" t="s">
        <v>88</v>
      </c>
      <c r="B18" s="72" t="s">
        <v>89</v>
      </c>
      <c r="C18" s="71">
        <f>'POSEBNI DIO'!C13</f>
        <v>0</v>
      </c>
      <c r="D18" s="71">
        <f>'POSEBNI DIO'!D13</f>
        <v>0</v>
      </c>
      <c r="E18" s="71">
        <f>'POSEBNI DIO'!E13</f>
        <v>79200</v>
      </c>
      <c r="F18" s="71">
        <f>'POSEBNI DIO'!F13</f>
        <v>75000</v>
      </c>
      <c r="G18" s="71">
        <f>'POSEBNI DIO'!G13</f>
        <v>40000</v>
      </c>
    </row>
    <row r="19" spans="1:7" s="47" customFormat="1">
      <c r="A19" s="56" t="s">
        <v>90</v>
      </c>
      <c r="B19" s="83" t="s">
        <v>91</v>
      </c>
      <c r="C19" s="84">
        <f>'POSEBNI DIO'!C15</f>
        <v>1109529.75</v>
      </c>
      <c r="D19" s="84">
        <f>'POSEBNI DIO'!D15</f>
        <v>1475641</v>
      </c>
      <c r="E19" s="84">
        <f>'POSEBNI DIO'!E15</f>
        <v>2050630</v>
      </c>
      <c r="F19" s="84">
        <f>'POSEBNI DIO'!F15</f>
        <v>1990435</v>
      </c>
      <c r="G19" s="84">
        <f>'POSEBNI DIO'!G15</f>
        <v>2005435</v>
      </c>
    </row>
    <row r="20" spans="1:7" s="47" customFormat="1">
      <c r="A20" s="56" t="s">
        <v>92</v>
      </c>
      <c r="B20" s="83" t="s">
        <v>93</v>
      </c>
      <c r="C20" s="84">
        <f>'POSEBNI DIO'!C16</f>
        <v>2082.6</v>
      </c>
      <c r="D20" s="84">
        <f>'POSEBNI DIO'!D16</f>
        <v>0</v>
      </c>
      <c r="E20" s="84">
        <f>'POSEBNI DIO'!E16</f>
        <v>0</v>
      </c>
      <c r="F20" s="84">
        <f>'POSEBNI DIO'!F16</f>
        <v>0</v>
      </c>
      <c r="G20" s="84">
        <f>'POSEBNI DIO'!G16</f>
        <v>0</v>
      </c>
    </row>
    <row r="21" spans="1:7">
      <c r="A21" s="54">
        <v>6</v>
      </c>
      <c r="B21" s="67" t="s">
        <v>94</v>
      </c>
      <c r="C21" s="68">
        <f>SUM(C22:C23)</f>
        <v>8993.1200000000008</v>
      </c>
      <c r="D21" s="68">
        <f t="shared" ref="D21:G21" si="5">SUM(D22:D23)</f>
        <v>14199</v>
      </c>
      <c r="E21" s="68">
        <f t="shared" si="5"/>
        <v>7500</v>
      </c>
      <c r="F21" s="68">
        <f t="shared" si="5"/>
        <v>8000</v>
      </c>
      <c r="G21" s="68">
        <f t="shared" si="5"/>
        <v>8000</v>
      </c>
    </row>
    <row r="22" spans="1:7" s="75" customFormat="1">
      <c r="A22" s="79" t="s">
        <v>95</v>
      </c>
      <c r="B22" s="81" t="s">
        <v>96</v>
      </c>
      <c r="C22" s="82">
        <f>'POSEBNI DIO'!C17</f>
        <v>2074.91</v>
      </c>
      <c r="D22" s="82">
        <f>'POSEBNI DIO'!D17</f>
        <v>14199</v>
      </c>
      <c r="E22" s="82">
        <f>'POSEBNI DIO'!E17</f>
        <v>7500</v>
      </c>
      <c r="F22" s="82">
        <f>'POSEBNI DIO'!F17</f>
        <v>8000</v>
      </c>
      <c r="G22" s="82">
        <f>'POSEBNI DIO'!G17</f>
        <v>8000</v>
      </c>
    </row>
    <row r="23" spans="1:7" s="75" customFormat="1">
      <c r="A23" s="79" t="s">
        <v>97</v>
      </c>
      <c r="B23" s="81" t="s">
        <v>98</v>
      </c>
      <c r="C23" s="82">
        <f>'POSEBNI DIO'!C18</f>
        <v>6918.21</v>
      </c>
      <c r="D23" s="82">
        <f>'POSEBNI DIO'!D18</f>
        <v>0</v>
      </c>
      <c r="E23" s="82">
        <f>'POSEBNI DIO'!E18</f>
        <v>0</v>
      </c>
      <c r="F23" s="82">
        <f>'POSEBNI DIO'!F18</f>
        <v>0</v>
      </c>
      <c r="G23" s="82">
        <f>'POSEBNI DIO'!G18</f>
        <v>0</v>
      </c>
    </row>
    <row r="24" spans="1:7" s="74" customFormat="1">
      <c r="A24" s="80">
        <v>7</v>
      </c>
      <c r="B24" s="67" t="s">
        <v>99</v>
      </c>
      <c r="C24" s="68">
        <f>SUM(C25:C26)</f>
        <v>0</v>
      </c>
      <c r="D24" s="68">
        <f t="shared" ref="D24:G24" si="6">SUM(D25:D26)</f>
        <v>1000</v>
      </c>
      <c r="E24" s="68">
        <f t="shared" si="6"/>
        <v>1000</v>
      </c>
      <c r="F24" s="68">
        <f t="shared" si="6"/>
        <v>1000</v>
      </c>
      <c r="G24" s="68">
        <f t="shared" si="6"/>
        <v>1000</v>
      </c>
    </row>
    <row r="25" spans="1:7" s="75" customFormat="1">
      <c r="A25" s="79" t="s">
        <v>100</v>
      </c>
      <c r="B25" s="81" t="s">
        <v>101</v>
      </c>
      <c r="C25" s="82">
        <f>'POSEBNI DIO'!C19</f>
        <v>0</v>
      </c>
      <c r="D25" s="82">
        <f>'POSEBNI DIO'!D19</f>
        <v>1000</v>
      </c>
      <c r="E25" s="82">
        <f>'POSEBNI DIO'!E19</f>
        <v>1000</v>
      </c>
      <c r="F25" s="82">
        <f>'POSEBNI DIO'!F19</f>
        <v>1000</v>
      </c>
      <c r="G25" s="82">
        <f>'POSEBNI DIO'!G19</f>
        <v>1000</v>
      </c>
    </row>
    <row r="26" spans="1:7" s="75" customFormat="1">
      <c r="A26" s="79" t="s">
        <v>102</v>
      </c>
      <c r="B26" s="81" t="s">
        <v>103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</row>
    <row r="27" spans="1:7">
      <c r="B27" s="85"/>
    </row>
    <row r="28" spans="1:7" ht="28.5" customHeight="1">
      <c r="A28" s="30" t="s">
        <v>71</v>
      </c>
      <c r="B28" s="76" t="s">
        <v>21</v>
      </c>
      <c r="C28" s="50" t="s">
        <v>38</v>
      </c>
      <c r="D28" s="30" t="s">
        <v>4</v>
      </c>
      <c r="E28" s="30" t="s">
        <v>5</v>
      </c>
      <c r="F28" s="30" t="s">
        <v>6</v>
      </c>
      <c r="G28" s="30" t="s">
        <v>7</v>
      </c>
    </row>
    <row r="29" spans="1:7" s="46" customFormat="1" ht="10.5">
      <c r="A29" s="51">
        <v>1</v>
      </c>
      <c r="B29" s="52">
        <v>2</v>
      </c>
      <c r="C29" s="52">
        <v>3</v>
      </c>
      <c r="D29" s="52">
        <v>4</v>
      </c>
      <c r="E29" s="52">
        <v>5</v>
      </c>
      <c r="F29" s="53">
        <v>6</v>
      </c>
      <c r="G29" s="53">
        <v>7</v>
      </c>
    </row>
    <row r="30" spans="1:7">
      <c r="A30" s="69"/>
      <c r="B30" s="77" t="s">
        <v>59</v>
      </c>
      <c r="C30" s="78">
        <f>C31+C33+C36+C40+C44+C47</f>
        <v>1561455.04</v>
      </c>
      <c r="D30" s="78">
        <f t="shared" ref="D30:G30" si="7">D31+D33+D36+D40+D44+D47</f>
        <v>2158158</v>
      </c>
      <c r="E30" s="78">
        <f t="shared" si="7"/>
        <v>2933511</v>
      </c>
      <c r="F30" s="78">
        <f t="shared" si="7"/>
        <v>2853166</v>
      </c>
      <c r="G30" s="78">
        <f t="shared" si="7"/>
        <v>2881666</v>
      </c>
    </row>
    <row r="31" spans="1:7">
      <c r="A31" s="54">
        <v>1</v>
      </c>
      <c r="B31" s="77" t="s">
        <v>72</v>
      </c>
      <c r="C31" s="78">
        <f>C32</f>
        <v>236728.57</v>
      </c>
      <c r="D31" s="78">
        <f t="shared" ref="D31:G31" si="8">D32</f>
        <v>396849</v>
      </c>
      <c r="E31" s="78">
        <f t="shared" si="8"/>
        <v>570680</v>
      </c>
      <c r="F31" s="78">
        <f t="shared" si="8"/>
        <v>542230</v>
      </c>
      <c r="G31" s="78">
        <f t="shared" si="8"/>
        <v>585230</v>
      </c>
    </row>
    <row r="32" spans="1:7">
      <c r="A32" s="79" t="s">
        <v>73</v>
      </c>
      <c r="B32" s="72" t="s">
        <v>74</v>
      </c>
      <c r="C32" s="71">
        <f>'POSEBNI DIO'!C22+'POSEBNI DIO'!C49+'POSEBNI DIO'!C59+'POSEBNI DIO'!C68+'POSEBNI DIO'!C82+'POSEBNI DIO'!C109+'POSEBNI DIO'!C118+'POSEBNI DIO'!C127</f>
        <v>236728.57</v>
      </c>
      <c r="D32" s="71">
        <f>'POSEBNI DIO'!D22+'POSEBNI DIO'!D49+'POSEBNI DIO'!D59+'POSEBNI DIO'!D68+'POSEBNI DIO'!D82+'POSEBNI DIO'!D109+'POSEBNI DIO'!D118+'POSEBNI DIO'!D127</f>
        <v>396849</v>
      </c>
      <c r="E32" s="71">
        <f>'POSEBNI DIO'!E22+'POSEBNI DIO'!E49+'POSEBNI DIO'!E59+'POSEBNI DIO'!E68+'POSEBNI DIO'!E82+'POSEBNI DIO'!E109+'POSEBNI DIO'!E118+'POSEBNI DIO'!E127</f>
        <v>570680</v>
      </c>
      <c r="F32" s="71">
        <f>'POSEBNI DIO'!F22+'POSEBNI DIO'!F49+'POSEBNI DIO'!F59+'POSEBNI DIO'!F68+'POSEBNI DIO'!F82+'POSEBNI DIO'!F109+'POSEBNI DIO'!F118+'POSEBNI DIO'!F127</f>
        <v>542230</v>
      </c>
      <c r="G32" s="71">
        <f>'POSEBNI DIO'!G22+'POSEBNI DIO'!G49+'POSEBNI DIO'!G59+'POSEBNI DIO'!G68+'POSEBNI DIO'!G82+'POSEBNI DIO'!G109+'POSEBNI DIO'!G118+'POSEBNI DIO'!G127</f>
        <v>585230</v>
      </c>
    </row>
    <row r="33" spans="1:7" s="74" customFormat="1">
      <c r="A33" s="80">
        <v>3</v>
      </c>
      <c r="B33" s="67" t="s">
        <v>75</v>
      </c>
      <c r="C33" s="68">
        <f>SUM(C34:C35)</f>
        <v>5067.22</v>
      </c>
      <c r="D33" s="68">
        <f t="shared" ref="D33:G33" si="9">SUM(D34:D35)</f>
        <v>14269</v>
      </c>
      <c r="E33" s="68">
        <f t="shared" si="9"/>
        <v>13501</v>
      </c>
      <c r="F33" s="68">
        <f t="shared" si="9"/>
        <v>11501</v>
      </c>
      <c r="G33" s="68">
        <f t="shared" si="9"/>
        <v>12001</v>
      </c>
    </row>
    <row r="34" spans="1:7" s="75" customFormat="1">
      <c r="A34" s="79" t="s">
        <v>76</v>
      </c>
      <c r="B34" s="81" t="s">
        <v>77</v>
      </c>
      <c r="C34" s="82">
        <f>'POSEBNI DIO'!C25+'POSEBNI DIO'!C52+'POSEBNI DIO'!C87</f>
        <v>5067.22</v>
      </c>
      <c r="D34" s="82">
        <f>'POSEBNI DIO'!D25+'POSEBNI DIO'!D52+'POSEBNI DIO'!D87</f>
        <v>14269</v>
      </c>
      <c r="E34" s="82">
        <f>'POSEBNI DIO'!E25+'POSEBNI DIO'!E52+'POSEBNI DIO'!E87</f>
        <v>11501</v>
      </c>
      <c r="F34" s="82">
        <f>'POSEBNI DIO'!F25+'POSEBNI DIO'!F52+'POSEBNI DIO'!F87</f>
        <v>11501</v>
      </c>
      <c r="G34" s="82">
        <f>'POSEBNI DIO'!G25+'POSEBNI DIO'!G52+'POSEBNI DIO'!G87</f>
        <v>12001</v>
      </c>
    </row>
    <row r="35" spans="1:7" s="75" customFormat="1">
      <c r="A35" s="79" t="s">
        <v>78</v>
      </c>
      <c r="B35" s="81" t="s">
        <v>79</v>
      </c>
      <c r="C35" s="82">
        <f>'POSEBNI DIO'!C28</f>
        <v>0</v>
      </c>
      <c r="D35" s="82">
        <f>'POSEBNI DIO'!D28</f>
        <v>0</v>
      </c>
      <c r="E35" s="82">
        <f>'POSEBNI DIO'!E28</f>
        <v>2000</v>
      </c>
      <c r="F35" s="82">
        <f>'POSEBNI DIO'!F28</f>
        <v>0</v>
      </c>
      <c r="G35" s="82">
        <f>'POSEBNI DIO'!G28</f>
        <v>0</v>
      </c>
    </row>
    <row r="36" spans="1:7">
      <c r="A36" s="54">
        <v>4</v>
      </c>
      <c r="B36" s="67" t="s">
        <v>80</v>
      </c>
      <c r="C36" s="68">
        <f>SUM(C37:C39)</f>
        <v>148132.79</v>
      </c>
      <c r="D36" s="68">
        <f t="shared" ref="D36:G36" si="10">SUM(D37:D39)</f>
        <v>187200</v>
      </c>
      <c r="E36" s="68">
        <f t="shared" si="10"/>
        <v>211000</v>
      </c>
      <c r="F36" s="68">
        <f t="shared" si="10"/>
        <v>225000</v>
      </c>
      <c r="G36" s="68">
        <f t="shared" si="10"/>
        <v>230000</v>
      </c>
    </row>
    <row r="37" spans="1:7" s="75" customFormat="1">
      <c r="A37" s="79" t="s">
        <v>81</v>
      </c>
      <c r="B37" s="81" t="s">
        <v>82</v>
      </c>
      <c r="C37" s="82">
        <f>'POSEBNI DIO'!C31</f>
        <v>92164.05</v>
      </c>
      <c r="D37" s="82">
        <f>'POSEBNI DIO'!D31</f>
        <v>95000</v>
      </c>
      <c r="E37" s="82">
        <f>'POSEBNI DIO'!E31</f>
        <v>115000</v>
      </c>
      <c r="F37" s="82">
        <f>'POSEBNI DIO'!F31</f>
        <v>125000</v>
      </c>
      <c r="G37" s="82">
        <f>'POSEBNI DIO'!G31</f>
        <v>130000</v>
      </c>
    </row>
    <row r="38" spans="1:7">
      <c r="A38" s="79" t="s">
        <v>83</v>
      </c>
      <c r="B38" s="72" t="s">
        <v>84</v>
      </c>
      <c r="C38" s="71">
        <f>'POSEBNI DIO'!C72+'POSEBNI DIO'!C91</f>
        <v>55968.74</v>
      </c>
      <c r="D38" s="71">
        <f>'POSEBNI DIO'!D72+'POSEBNI DIO'!D91</f>
        <v>92200</v>
      </c>
      <c r="E38" s="71">
        <f>'POSEBNI DIO'!E72+'POSEBNI DIO'!E91</f>
        <v>95000</v>
      </c>
      <c r="F38" s="71">
        <f>'POSEBNI DIO'!F72+'POSEBNI DIO'!F91</f>
        <v>100000</v>
      </c>
      <c r="G38" s="71">
        <f>'POSEBNI DIO'!G72+'POSEBNI DIO'!G91</f>
        <v>100000</v>
      </c>
    </row>
    <row r="39" spans="1:7">
      <c r="A39" s="79" t="s">
        <v>85</v>
      </c>
      <c r="B39" s="72" t="s">
        <v>86</v>
      </c>
      <c r="C39" s="71">
        <f>'POSEBNI DIO'!C75</f>
        <v>0</v>
      </c>
      <c r="D39" s="71">
        <f>'POSEBNI DIO'!D75</f>
        <v>0</v>
      </c>
      <c r="E39" s="71">
        <f>'POSEBNI DIO'!E75</f>
        <v>1000</v>
      </c>
      <c r="F39" s="71">
        <f>'POSEBNI DIO'!F75</f>
        <v>0</v>
      </c>
      <c r="G39" s="71">
        <f>'POSEBNI DIO'!G75</f>
        <v>0</v>
      </c>
    </row>
    <row r="40" spans="1:7">
      <c r="A40" s="54">
        <v>5</v>
      </c>
      <c r="B40" s="67" t="s">
        <v>87</v>
      </c>
      <c r="C40" s="68">
        <f>SUM(C41:C43)</f>
        <v>1169318.83</v>
      </c>
      <c r="D40" s="68">
        <f t="shared" ref="D40:G40" si="11">SUM(D41:D43)</f>
        <v>1544641</v>
      </c>
      <c r="E40" s="68">
        <f t="shared" si="11"/>
        <v>2129830</v>
      </c>
      <c r="F40" s="68">
        <f t="shared" si="11"/>
        <v>2065435</v>
      </c>
      <c r="G40" s="68">
        <f t="shared" si="11"/>
        <v>2045435</v>
      </c>
    </row>
    <row r="41" spans="1:7">
      <c r="A41" s="79" t="s">
        <v>88</v>
      </c>
      <c r="B41" s="72" t="s">
        <v>89</v>
      </c>
      <c r="C41" s="71">
        <f>'POSEBNI DIO'!C94+'POSEBNI DIO'!C105+'POSEBNI DIO'!C113+'POSEBNI DIO'!C122+'POSEBNI DIO'!C131</f>
        <v>59838.82</v>
      </c>
      <c r="D41" s="71">
        <f>'POSEBNI DIO'!D94+'POSEBNI DIO'!D105+'POSEBNI DIO'!D113+'POSEBNI DIO'!D122+'POSEBNI DIO'!D131</f>
        <v>69000</v>
      </c>
      <c r="E41" s="71">
        <f>'POSEBNI DIO'!E94+'POSEBNI DIO'!E105+'POSEBNI DIO'!E113+'POSEBNI DIO'!E122+'POSEBNI DIO'!E131</f>
        <v>79200</v>
      </c>
      <c r="F41" s="71">
        <f>'POSEBNI DIO'!F94+'POSEBNI DIO'!F105+'POSEBNI DIO'!F113+'POSEBNI DIO'!F122+'POSEBNI DIO'!F131</f>
        <v>75000</v>
      </c>
      <c r="G41" s="71">
        <f>'POSEBNI DIO'!G94+'POSEBNI DIO'!G105+'POSEBNI DIO'!G113+'POSEBNI DIO'!G122+'POSEBNI DIO'!G131</f>
        <v>40000</v>
      </c>
    </row>
    <row r="42" spans="1:7" s="47" customFormat="1">
      <c r="A42" s="56" t="s">
        <v>90</v>
      </c>
      <c r="B42" s="83" t="s">
        <v>91</v>
      </c>
      <c r="C42" s="84">
        <f>'POSEBNI DIO'!C35+'POSEBNI DIO'!C43+'POSEBNI DIO'!C55+'POSEBNI DIO'!C62+'POSEBNI DIO'!C78+'POSEBNI DIO'!C97</f>
        <v>1109480.01</v>
      </c>
      <c r="D42" s="84">
        <f>'POSEBNI DIO'!D35+'POSEBNI DIO'!D43+'POSEBNI DIO'!D55+'POSEBNI DIO'!D62+'POSEBNI DIO'!D78+'POSEBNI DIO'!D97</f>
        <v>1475641</v>
      </c>
      <c r="E42" s="84">
        <f>'POSEBNI DIO'!E35+'POSEBNI DIO'!E43+'POSEBNI DIO'!E55+'POSEBNI DIO'!E62+'POSEBNI DIO'!E78+'POSEBNI DIO'!E97</f>
        <v>2050630</v>
      </c>
      <c r="F42" s="84">
        <f>'POSEBNI DIO'!F35+'POSEBNI DIO'!F43+'POSEBNI DIO'!F55+'POSEBNI DIO'!F62+'POSEBNI DIO'!F78+'POSEBNI DIO'!F97</f>
        <v>1990435</v>
      </c>
      <c r="G42" s="84">
        <f>'POSEBNI DIO'!G35+'POSEBNI DIO'!G43+'POSEBNI DIO'!G55+'POSEBNI DIO'!G62+'POSEBNI DIO'!G78+'POSEBNI DIO'!G97</f>
        <v>2005435</v>
      </c>
    </row>
    <row r="43" spans="1:7" s="47" customFormat="1">
      <c r="A43" s="56" t="s">
        <v>92</v>
      </c>
      <c r="B43" s="83" t="s">
        <v>93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</row>
    <row r="44" spans="1:7">
      <c r="A44" s="54">
        <v>6</v>
      </c>
      <c r="B44" s="67" t="s">
        <v>94</v>
      </c>
      <c r="C44" s="68">
        <f>SUM(C45:C46)</f>
        <v>2207.63</v>
      </c>
      <c r="D44" s="68">
        <f t="shared" ref="D44:G44" si="12">SUM(D45:D46)</f>
        <v>14199</v>
      </c>
      <c r="E44" s="68">
        <f t="shared" si="12"/>
        <v>7500</v>
      </c>
      <c r="F44" s="68">
        <f t="shared" si="12"/>
        <v>8000</v>
      </c>
      <c r="G44" s="68">
        <f t="shared" si="12"/>
        <v>8000</v>
      </c>
    </row>
    <row r="45" spans="1:7" s="75" customFormat="1">
      <c r="A45" s="79" t="s">
        <v>95</v>
      </c>
      <c r="B45" s="81" t="s">
        <v>96</v>
      </c>
      <c r="C45" s="82">
        <f>'POSEBNI DIO'!C101</f>
        <v>2207.63</v>
      </c>
      <c r="D45" s="82">
        <f>'POSEBNI DIO'!D101</f>
        <v>14199</v>
      </c>
      <c r="E45" s="82">
        <f>'POSEBNI DIO'!E101</f>
        <v>7500</v>
      </c>
      <c r="F45" s="82">
        <f>'POSEBNI DIO'!F101</f>
        <v>8000</v>
      </c>
      <c r="G45" s="82">
        <f>'POSEBNI DIO'!G101</f>
        <v>8000</v>
      </c>
    </row>
    <row r="46" spans="1:7" s="75" customFormat="1">
      <c r="A46" s="79" t="s">
        <v>97</v>
      </c>
      <c r="B46" s="81" t="s">
        <v>98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</row>
    <row r="47" spans="1:7" s="74" customFormat="1">
      <c r="A47" s="80">
        <v>7</v>
      </c>
      <c r="B47" s="67" t="s">
        <v>99</v>
      </c>
      <c r="C47" s="68">
        <f>SUM(C48:C49)</f>
        <v>0</v>
      </c>
      <c r="D47" s="68">
        <f t="shared" ref="D47:G47" si="13">SUM(D48:D49)</f>
        <v>1000</v>
      </c>
      <c r="E47" s="68">
        <f t="shared" si="13"/>
        <v>1000</v>
      </c>
      <c r="F47" s="68">
        <f t="shared" si="13"/>
        <v>1000</v>
      </c>
      <c r="G47" s="68">
        <f t="shared" si="13"/>
        <v>1000</v>
      </c>
    </row>
    <row r="48" spans="1:7" s="75" customFormat="1">
      <c r="A48" s="79" t="s">
        <v>100</v>
      </c>
      <c r="B48" s="81" t="s">
        <v>101</v>
      </c>
      <c r="C48" s="82">
        <f>'POSEBNI DIO'!C39</f>
        <v>0</v>
      </c>
      <c r="D48" s="82">
        <f>'POSEBNI DIO'!D39</f>
        <v>1000</v>
      </c>
      <c r="E48" s="82">
        <f>'POSEBNI DIO'!E39</f>
        <v>1000</v>
      </c>
      <c r="F48" s="82">
        <f>'POSEBNI DIO'!F39</f>
        <v>1000</v>
      </c>
      <c r="G48" s="82">
        <f>'POSEBNI DIO'!G39</f>
        <v>1000</v>
      </c>
    </row>
    <row r="49" spans="1:7" s="75" customFormat="1">
      <c r="A49" s="79" t="s">
        <v>102</v>
      </c>
      <c r="B49" s="81" t="s">
        <v>103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</row>
  </sheetData>
  <mergeCells count="2">
    <mergeCell ref="A1:G1"/>
    <mergeCell ref="A3:F3"/>
  </mergeCells>
  <pageMargins left="0.70866141732283505" right="0.70866141732283505" top="0.74803149606299202" bottom="0.74803149606299202" header="0.31496062992126" footer="0.31496062992126"/>
  <pageSetup paperSize="9" scale="61" fitToHeight="0" orientation="portrait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"/>
  <sheetViews>
    <sheetView view="pageBreakPreview" zoomScale="60" zoomScaleNormal="100" workbookViewId="0">
      <selection activeCell="G25" sqref="G25"/>
    </sheetView>
  </sheetViews>
  <sheetFormatPr defaultColWidth="9.1796875" defaultRowHeight="14"/>
  <cols>
    <col min="1" max="1" width="9.1796875" style="2" customWidth="1"/>
    <col min="2" max="2" width="55.7265625" style="2" customWidth="1"/>
    <col min="3" max="3" width="14.7265625" style="2" customWidth="1"/>
    <col min="4" max="4" width="13.54296875" style="2" customWidth="1"/>
    <col min="5" max="6" width="12.1796875" style="2" customWidth="1"/>
    <col min="7" max="7" width="11.81640625" style="2" customWidth="1"/>
    <col min="8" max="16384" width="9.1796875" style="2"/>
  </cols>
  <sheetData>
    <row r="1" spans="1:7">
      <c r="A1" s="213" t="s">
        <v>104</v>
      </c>
      <c r="B1" s="213"/>
      <c r="C1" s="213"/>
      <c r="D1" s="213"/>
      <c r="E1" s="213"/>
      <c r="F1" s="213"/>
      <c r="G1" s="213"/>
    </row>
    <row r="3" spans="1:7">
      <c r="A3" s="215" t="s">
        <v>105</v>
      </c>
      <c r="B3" s="216"/>
      <c r="C3" s="216"/>
      <c r="D3" s="216"/>
      <c r="E3" s="216"/>
      <c r="F3" s="216"/>
    </row>
    <row r="4" spans="1:7">
      <c r="A4" s="48"/>
      <c r="B4" s="48"/>
      <c r="C4" s="48"/>
      <c r="D4" s="48"/>
      <c r="E4" s="49"/>
      <c r="F4" s="49"/>
    </row>
    <row r="5" spans="1:7" ht="30.75" customHeight="1">
      <c r="A5" s="66" t="s">
        <v>37</v>
      </c>
      <c r="B5" s="50" t="s">
        <v>21</v>
      </c>
      <c r="C5" s="50" t="s">
        <v>38</v>
      </c>
      <c r="D5" s="30" t="s">
        <v>4</v>
      </c>
      <c r="E5" s="30" t="s">
        <v>5</v>
      </c>
      <c r="F5" s="30" t="s">
        <v>6</v>
      </c>
      <c r="G5" s="30" t="s">
        <v>7</v>
      </c>
    </row>
    <row r="6" spans="1:7" s="46" customFormat="1" ht="10.5">
      <c r="A6" s="51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3">
        <v>7</v>
      </c>
    </row>
    <row r="7" spans="1:7" ht="15.75" customHeight="1">
      <c r="A7" s="54"/>
      <c r="B7" s="67" t="s">
        <v>106</v>
      </c>
      <c r="C7" s="68">
        <f>C8</f>
        <v>1561455.04</v>
      </c>
      <c r="D7" s="68">
        <f t="shared" ref="D7:G7" si="0">D8</f>
        <v>2158158</v>
      </c>
      <c r="E7" s="68">
        <f t="shared" si="0"/>
        <v>2933511</v>
      </c>
      <c r="F7" s="68">
        <f t="shared" si="0"/>
        <v>2853166</v>
      </c>
      <c r="G7" s="68">
        <f t="shared" si="0"/>
        <v>2881666</v>
      </c>
    </row>
    <row r="8" spans="1:7" ht="15.75" customHeight="1">
      <c r="A8" s="156" t="s">
        <v>107</v>
      </c>
      <c r="B8" s="69" t="s">
        <v>108</v>
      </c>
      <c r="C8" s="68">
        <f>C9+C12</f>
        <v>1561455.04</v>
      </c>
      <c r="D8" s="68">
        <f t="shared" ref="D8:G8" si="1">D9+D12</f>
        <v>2158158</v>
      </c>
      <c r="E8" s="68">
        <f t="shared" si="1"/>
        <v>2933511</v>
      </c>
      <c r="F8" s="68">
        <f t="shared" si="1"/>
        <v>2853166</v>
      </c>
      <c r="G8" s="68">
        <f t="shared" si="1"/>
        <v>2881666</v>
      </c>
    </row>
    <row r="9" spans="1:7">
      <c r="A9" s="157" t="s">
        <v>109</v>
      </c>
      <c r="B9" s="70" t="s">
        <v>110</v>
      </c>
      <c r="C9" s="71">
        <f>C10</f>
        <v>1191340.76</v>
      </c>
      <c r="D9" s="71">
        <f t="shared" ref="D9:G9" si="2">D10</f>
        <v>1589355</v>
      </c>
      <c r="E9" s="71">
        <f t="shared" si="2"/>
        <v>2196731</v>
      </c>
      <c r="F9" s="71">
        <f t="shared" si="2"/>
        <v>2147736</v>
      </c>
      <c r="G9" s="71">
        <f t="shared" si="2"/>
        <v>2168236</v>
      </c>
    </row>
    <row r="10" spans="1:7">
      <c r="A10" s="158" t="s">
        <v>111</v>
      </c>
      <c r="B10" s="70" t="s">
        <v>112</v>
      </c>
      <c r="C10" s="71">
        <f>'POSEBNI DIO'!C21+'POSEBNI DIO'!C42+'POSEBNI DIO'!C48+'POSEBNI DIO'!C58</f>
        <v>1191340.76</v>
      </c>
      <c r="D10" s="71">
        <f>'POSEBNI DIO'!D21+'POSEBNI DIO'!D42+'POSEBNI DIO'!D48+'POSEBNI DIO'!D58</f>
        <v>1589355</v>
      </c>
      <c r="E10" s="71">
        <f>'POSEBNI DIO'!E21+'POSEBNI DIO'!E42+'POSEBNI DIO'!E48+'POSEBNI DIO'!E58</f>
        <v>2196731</v>
      </c>
      <c r="F10" s="71">
        <f>'POSEBNI DIO'!F21+'POSEBNI DIO'!F42+'POSEBNI DIO'!F48+'POSEBNI DIO'!F58</f>
        <v>2147736</v>
      </c>
      <c r="G10" s="71">
        <f>'POSEBNI DIO'!G21+'POSEBNI DIO'!G42+'POSEBNI DIO'!G48+'POSEBNI DIO'!G58</f>
        <v>2168236</v>
      </c>
    </row>
    <row r="11" spans="1:7">
      <c r="A11" s="159" t="s">
        <v>113</v>
      </c>
      <c r="B11" s="72" t="s">
        <v>113</v>
      </c>
      <c r="C11" s="71"/>
      <c r="D11" s="71"/>
      <c r="E11" s="71"/>
      <c r="F11" s="71"/>
      <c r="G11" s="71"/>
    </row>
    <row r="12" spans="1:7">
      <c r="A12" s="160" t="s">
        <v>114</v>
      </c>
      <c r="B12" s="73" t="s">
        <v>115</v>
      </c>
      <c r="C12" s="71">
        <f>'POSEBNI DIO'!C81+'POSEBNI DIO'!C126+'POSEBNI DIO'!C117+'POSEBNI DIO'!C108+'POSEBNI DIO'!C104+'POSEBNI DIO'!C67</f>
        <v>370114.28</v>
      </c>
      <c r="D12" s="71">
        <f>'POSEBNI DIO'!D81+'POSEBNI DIO'!D126+'POSEBNI DIO'!D117+'POSEBNI DIO'!D108+'POSEBNI DIO'!D104+'POSEBNI DIO'!D67</f>
        <v>568803</v>
      </c>
      <c r="E12" s="71">
        <f>'POSEBNI DIO'!E81+'POSEBNI DIO'!E126+'POSEBNI DIO'!E117+'POSEBNI DIO'!E108+'POSEBNI DIO'!E104+'POSEBNI DIO'!E67</f>
        <v>736780</v>
      </c>
      <c r="F12" s="71">
        <f>'POSEBNI DIO'!F81+'POSEBNI DIO'!F126+'POSEBNI DIO'!F117+'POSEBNI DIO'!F108+'POSEBNI DIO'!F104+'POSEBNI DIO'!F67</f>
        <v>705430</v>
      </c>
      <c r="G12" s="71">
        <f>'POSEBNI DIO'!G81+'POSEBNI DIO'!G126+'POSEBNI DIO'!G117+'POSEBNI DIO'!G108+'POSEBNI DIO'!G104+'POSEBNI DIO'!G67</f>
        <v>713430</v>
      </c>
    </row>
    <row r="13" spans="1:7">
      <c r="A13" s="159" t="s">
        <v>113</v>
      </c>
      <c r="B13" s="72" t="s">
        <v>113</v>
      </c>
      <c r="C13" s="71"/>
      <c r="D13" s="71"/>
      <c r="E13" s="71"/>
      <c r="F13" s="71"/>
      <c r="G13" s="71"/>
    </row>
  </sheetData>
  <mergeCells count="2">
    <mergeCell ref="A1:G1"/>
    <mergeCell ref="A3:F3"/>
  </mergeCells>
  <pageMargins left="0.70866141732283505" right="0.70866141732283505" top="0.74803149606299202" bottom="0.74803149606299202" header="0.31496062992126" footer="0.31496062992126"/>
  <pageSetup paperSize="9" scale="67" fitToHeight="0" orientation="portrait" r:id="rId1"/>
  <headerFooter>
    <oddFooter>&amp;C&amp;P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view="pageBreakPreview" zoomScale="60" zoomScaleNormal="100" workbookViewId="0">
      <selection activeCell="C10" sqref="C10"/>
    </sheetView>
  </sheetViews>
  <sheetFormatPr defaultColWidth="9.1796875" defaultRowHeight="14"/>
  <cols>
    <col min="1" max="1" width="9.1796875" style="2" customWidth="1"/>
    <col min="2" max="2" width="44.81640625" style="2" customWidth="1"/>
    <col min="3" max="3" width="14.1796875" style="2" customWidth="1"/>
    <col min="4" max="4" width="13.7265625" style="2" customWidth="1"/>
    <col min="5" max="5" width="14.1796875" style="2" customWidth="1"/>
    <col min="6" max="7" width="13.81640625" style="2" customWidth="1"/>
    <col min="8" max="16384" width="9.1796875" style="2"/>
  </cols>
  <sheetData>
    <row r="1" spans="1:7">
      <c r="A1" s="217" t="s">
        <v>116</v>
      </c>
      <c r="B1" s="217"/>
      <c r="C1" s="217"/>
      <c r="D1" s="217"/>
      <c r="E1" s="217"/>
      <c r="F1" s="217"/>
      <c r="G1" s="217"/>
    </row>
    <row r="2" spans="1:7">
      <c r="A2" s="48"/>
      <c r="B2" s="48"/>
      <c r="C2" s="48"/>
      <c r="D2" s="48"/>
      <c r="E2" s="48"/>
      <c r="F2" s="49"/>
      <c r="G2" s="49"/>
    </row>
    <row r="3" spans="1:7">
      <c r="A3" s="215" t="s">
        <v>117</v>
      </c>
      <c r="B3" s="215"/>
      <c r="C3" s="215"/>
      <c r="D3" s="215"/>
      <c r="E3" s="215"/>
      <c r="F3" s="215"/>
      <c r="G3" s="215"/>
    </row>
    <row r="4" spans="1:7">
      <c r="A4" s="48"/>
      <c r="B4" s="48"/>
      <c r="C4" s="48"/>
      <c r="D4" s="48"/>
      <c r="E4" s="48"/>
      <c r="F4" s="48"/>
      <c r="G4" s="48"/>
    </row>
    <row r="5" spans="1:7">
      <c r="A5" s="215" t="s">
        <v>118</v>
      </c>
      <c r="B5" s="215"/>
      <c r="C5" s="215"/>
      <c r="D5" s="215"/>
      <c r="E5" s="215"/>
      <c r="F5" s="215"/>
      <c r="G5" s="215"/>
    </row>
    <row r="6" spans="1:7">
      <c r="A6" s="48"/>
      <c r="B6" s="48"/>
      <c r="C6" s="48"/>
      <c r="D6" s="48"/>
      <c r="E6" s="48"/>
      <c r="F6" s="49"/>
      <c r="G6" s="49"/>
    </row>
    <row r="7" spans="1:7" ht="28">
      <c r="A7" s="30" t="s">
        <v>37</v>
      </c>
      <c r="B7" s="50" t="s">
        <v>21</v>
      </c>
      <c r="C7" s="50" t="s">
        <v>38</v>
      </c>
      <c r="D7" s="30" t="s">
        <v>4</v>
      </c>
      <c r="E7" s="30" t="s">
        <v>5</v>
      </c>
      <c r="F7" s="30" t="s">
        <v>6</v>
      </c>
      <c r="G7" s="30" t="s">
        <v>7</v>
      </c>
    </row>
    <row r="8" spans="1:7" s="46" customFormat="1" ht="10.5">
      <c r="A8" s="51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</row>
    <row r="9" spans="1:7">
      <c r="A9" s="54">
        <v>8</v>
      </c>
      <c r="B9" s="54" t="s">
        <v>16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>
      <c r="A10" s="56">
        <v>84</v>
      </c>
      <c r="B10" s="57" t="s">
        <v>119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>
      <c r="A11" s="58">
        <v>5</v>
      </c>
      <c r="B11" s="59" t="s">
        <v>17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28">
      <c r="A12" s="56">
        <v>54</v>
      </c>
      <c r="B12" s="60" t="s">
        <v>120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4" spans="1:7">
      <c r="B14" s="215" t="s">
        <v>121</v>
      </c>
      <c r="C14" s="215"/>
      <c r="D14" s="215"/>
      <c r="E14" s="215"/>
      <c r="F14" s="215"/>
      <c r="G14" s="215"/>
    </row>
    <row r="15" spans="1:7">
      <c r="B15" s="48"/>
      <c r="C15" s="48"/>
      <c r="D15" s="48"/>
      <c r="E15" s="48"/>
      <c r="F15" s="49"/>
      <c r="G15" s="49"/>
    </row>
    <row r="16" spans="1:7" ht="28.5" customHeight="1">
      <c r="A16" s="30" t="s">
        <v>37</v>
      </c>
      <c r="B16" s="50" t="s">
        <v>21</v>
      </c>
      <c r="C16" s="50" t="s">
        <v>38</v>
      </c>
      <c r="D16" s="183" t="s">
        <v>4</v>
      </c>
      <c r="E16" s="30" t="s">
        <v>5</v>
      </c>
      <c r="F16" s="30" t="s">
        <v>6</v>
      </c>
      <c r="G16" s="30" t="s">
        <v>7</v>
      </c>
    </row>
    <row r="17" spans="1:7" s="46" customFormat="1" ht="10.5">
      <c r="A17" s="51">
        <v>1</v>
      </c>
      <c r="B17" s="52">
        <v>2</v>
      </c>
      <c r="C17" s="52">
        <v>3</v>
      </c>
      <c r="D17" s="52">
        <v>4</v>
      </c>
      <c r="E17" s="52">
        <v>5</v>
      </c>
      <c r="F17" s="53">
        <v>6</v>
      </c>
      <c r="G17" s="53">
        <v>7</v>
      </c>
    </row>
    <row r="18" spans="1:7">
      <c r="A18" s="61"/>
      <c r="B18" s="54" t="s">
        <v>122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>
      <c r="A19" s="54">
        <v>8</v>
      </c>
      <c r="B19" s="54" t="s">
        <v>123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s="47" customFormat="1">
      <c r="A20" s="161" t="s">
        <v>124</v>
      </c>
      <c r="B20" s="162" t="s">
        <v>125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>
      <c r="A21" s="54"/>
      <c r="B21" s="63"/>
      <c r="C21" s="55"/>
      <c r="D21" s="55"/>
      <c r="E21" s="55"/>
      <c r="F21" s="55"/>
      <c r="G21" s="55"/>
    </row>
    <row r="22" spans="1:7">
      <c r="A22" s="54"/>
      <c r="B22" s="54" t="s">
        <v>126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>
      <c r="A23" s="58">
        <v>1</v>
      </c>
      <c r="B23" s="59" t="s">
        <v>74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>
      <c r="A24" s="163" t="s">
        <v>73</v>
      </c>
      <c r="B24" s="164" t="s">
        <v>74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>
      <c r="A25" s="58">
        <v>3</v>
      </c>
      <c r="B25" s="59" t="s">
        <v>127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>
      <c r="A26" s="64" t="s">
        <v>76</v>
      </c>
      <c r="B26" s="164" t="s">
        <v>128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>
      <c r="A27" s="65" t="s">
        <v>113</v>
      </c>
      <c r="B27" s="165" t="s">
        <v>113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</sheetData>
  <mergeCells count="4">
    <mergeCell ref="A1:G1"/>
    <mergeCell ref="A3:G3"/>
    <mergeCell ref="A5:G5"/>
    <mergeCell ref="B14:G14"/>
  </mergeCells>
  <pageMargins left="0.70866141732283505" right="0.70866141732283505" top="0.74803149606299202" bottom="0.74803149606299202" header="0.31496062992126" footer="0.31496062992126"/>
  <pageSetup paperSize="9" scale="70" fitToHeight="0" orientation="portrait" r:id="rId1"/>
  <headerFooter>
    <oddFooter>&amp;C&amp;P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2"/>
  <sheetViews>
    <sheetView view="pageBreakPreview" zoomScale="60" zoomScaleNormal="100" workbookViewId="0">
      <selection sqref="A1:F1"/>
    </sheetView>
  </sheetViews>
  <sheetFormatPr defaultColWidth="9" defaultRowHeight="12.5"/>
  <cols>
    <col min="1" max="1" width="54.26953125" style="25" customWidth="1"/>
    <col min="2" max="2" width="13.26953125" style="25" customWidth="1"/>
    <col min="3" max="3" width="13.453125" style="25" customWidth="1"/>
    <col min="4" max="4" width="12" style="25" customWidth="1"/>
    <col min="5" max="5" width="12.1796875" style="25" customWidth="1"/>
    <col min="6" max="6" width="11.26953125" style="25" customWidth="1"/>
    <col min="7" max="256" width="9.1796875" style="25"/>
    <col min="257" max="257" width="51.81640625" style="25" customWidth="1"/>
    <col min="258" max="258" width="11.26953125" style="25" customWidth="1"/>
    <col min="259" max="260" width="8.81640625" style="25" customWidth="1"/>
    <col min="261" max="262" width="9.26953125" style="25" customWidth="1"/>
    <col min="263" max="512" width="9.1796875" style="25"/>
    <col min="513" max="513" width="51.81640625" style="25" customWidth="1"/>
    <col min="514" max="514" width="11.26953125" style="25" customWidth="1"/>
    <col min="515" max="516" width="8.81640625" style="25" customWidth="1"/>
    <col min="517" max="518" width="9.26953125" style="25" customWidth="1"/>
    <col min="519" max="768" width="9.1796875" style="25"/>
    <col min="769" max="769" width="51.81640625" style="25" customWidth="1"/>
    <col min="770" max="770" width="11.26953125" style="25" customWidth="1"/>
    <col min="771" max="772" width="8.81640625" style="25" customWidth="1"/>
    <col min="773" max="774" width="9.26953125" style="25" customWidth="1"/>
    <col min="775" max="1024" width="9.1796875" style="25"/>
    <col min="1025" max="1025" width="51.81640625" style="25" customWidth="1"/>
    <col min="1026" max="1026" width="11.26953125" style="25" customWidth="1"/>
    <col min="1027" max="1028" width="8.81640625" style="25" customWidth="1"/>
    <col min="1029" max="1030" width="9.26953125" style="25" customWidth="1"/>
    <col min="1031" max="1280" width="9.1796875" style="25"/>
    <col min="1281" max="1281" width="51.81640625" style="25" customWidth="1"/>
    <col min="1282" max="1282" width="11.26953125" style="25" customWidth="1"/>
    <col min="1283" max="1284" width="8.81640625" style="25" customWidth="1"/>
    <col min="1285" max="1286" width="9.26953125" style="25" customWidth="1"/>
    <col min="1287" max="1536" width="9.1796875" style="25"/>
    <col min="1537" max="1537" width="51.81640625" style="25" customWidth="1"/>
    <col min="1538" max="1538" width="11.26953125" style="25" customWidth="1"/>
    <col min="1539" max="1540" width="8.81640625" style="25" customWidth="1"/>
    <col min="1541" max="1542" width="9.26953125" style="25" customWidth="1"/>
    <col min="1543" max="1792" width="9.1796875" style="25"/>
    <col min="1793" max="1793" width="51.81640625" style="25" customWidth="1"/>
    <col min="1794" max="1794" width="11.26953125" style="25" customWidth="1"/>
    <col min="1795" max="1796" width="8.81640625" style="25" customWidth="1"/>
    <col min="1797" max="1798" width="9.26953125" style="25" customWidth="1"/>
    <col min="1799" max="2048" width="9.1796875" style="25"/>
    <col min="2049" max="2049" width="51.81640625" style="25" customWidth="1"/>
    <col min="2050" max="2050" width="11.26953125" style="25" customWidth="1"/>
    <col min="2051" max="2052" width="8.81640625" style="25" customWidth="1"/>
    <col min="2053" max="2054" width="9.26953125" style="25" customWidth="1"/>
    <col min="2055" max="2304" width="9.1796875" style="25"/>
    <col min="2305" max="2305" width="51.81640625" style="25" customWidth="1"/>
    <col min="2306" max="2306" width="11.26953125" style="25" customWidth="1"/>
    <col min="2307" max="2308" width="8.81640625" style="25" customWidth="1"/>
    <col min="2309" max="2310" width="9.26953125" style="25" customWidth="1"/>
    <col min="2311" max="2560" width="9.1796875" style="25"/>
    <col min="2561" max="2561" width="51.81640625" style="25" customWidth="1"/>
    <col min="2562" max="2562" width="11.26953125" style="25" customWidth="1"/>
    <col min="2563" max="2564" width="8.81640625" style="25" customWidth="1"/>
    <col min="2565" max="2566" width="9.26953125" style="25" customWidth="1"/>
    <col min="2567" max="2816" width="9.1796875" style="25"/>
    <col min="2817" max="2817" width="51.81640625" style="25" customWidth="1"/>
    <col min="2818" max="2818" width="11.26953125" style="25" customWidth="1"/>
    <col min="2819" max="2820" width="8.81640625" style="25" customWidth="1"/>
    <col min="2821" max="2822" width="9.26953125" style="25" customWidth="1"/>
    <col min="2823" max="3072" width="9.1796875" style="25"/>
    <col min="3073" max="3073" width="51.81640625" style="25" customWidth="1"/>
    <col min="3074" max="3074" width="11.26953125" style="25" customWidth="1"/>
    <col min="3075" max="3076" width="8.81640625" style="25" customWidth="1"/>
    <col min="3077" max="3078" width="9.26953125" style="25" customWidth="1"/>
    <col min="3079" max="3328" width="9.1796875" style="25"/>
    <col min="3329" max="3329" width="51.81640625" style="25" customWidth="1"/>
    <col min="3330" max="3330" width="11.26953125" style="25" customWidth="1"/>
    <col min="3331" max="3332" width="8.81640625" style="25" customWidth="1"/>
    <col min="3333" max="3334" width="9.26953125" style="25" customWidth="1"/>
    <col min="3335" max="3584" width="9.1796875" style="25"/>
    <col min="3585" max="3585" width="51.81640625" style="25" customWidth="1"/>
    <col min="3586" max="3586" width="11.26953125" style="25" customWidth="1"/>
    <col min="3587" max="3588" width="8.81640625" style="25" customWidth="1"/>
    <col min="3589" max="3590" width="9.26953125" style="25" customWidth="1"/>
    <col min="3591" max="3840" width="9.1796875" style="25"/>
    <col min="3841" max="3841" width="51.81640625" style="25" customWidth="1"/>
    <col min="3842" max="3842" width="11.26953125" style="25" customWidth="1"/>
    <col min="3843" max="3844" width="8.81640625" style="25" customWidth="1"/>
    <col min="3845" max="3846" width="9.26953125" style="25" customWidth="1"/>
    <col min="3847" max="4096" width="9.1796875" style="25"/>
    <col min="4097" max="4097" width="51.81640625" style="25" customWidth="1"/>
    <col min="4098" max="4098" width="11.26953125" style="25" customWidth="1"/>
    <col min="4099" max="4100" width="8.81640625" style="25" customWidth="1"/>
    <col min="4101" max="4102" width="9.26953125" style="25" customWidth="1"/>
    <col min="4103" max="4352" width="9.1796875" style="25"/>
    <col min="4353" max="4353" width="51.81640625" style="25" customWidth="1"/>
    <col min="4354" max="4354" width="11.26953125" style="25" customWidth="1"/>
    <col min="4355" max="4356" width="8.81640625" style="25" customWidth="1"/>
    <col min="4357" max="4358" width="9.26953125" style="25" customWidth="1"/>
    <col min="4359" max="4608" width="9.1796875" style="25"/>
    <col min="4609" max="4609" width="51.81640625" style="25" customWidth="1"/>
    <col min="4610" max="4610" width="11.26953125" style="25" customWidth="1"/>
    <col min="4611" max="4612" width="8.81640625" style="25" customWidth="1"/>
    <col min="4613" max="4614" width="9.26953125" style="25" customWidth="1"/>
    <col min="4615" max="4864" width="9.1796875" style="25"/>
    <col min="4865" max="4865" width="51.81640625" style="25" customWidth="1"/>
    <col min="4866" max="4866" width="11.26953125" style="25" customWidth="1"/>
    <col min="4867" max="4868" width="8.81640625" style="25" customWidth="1"/>
    <col min="4869" max="4870" width="9.26953125" style="25" customWidth="1"/>
    <col min="4871" max="5120" width="9.1796875" style="25"/>
    <col min="5121" max="5121" width="51.81640625" style="25" customWidth="1"/>
    <col min="5122" max="5122" width="11.26953125" style="25" customWidth="1"/>
    <col min="5123" max="5124" width="8.81640625" style="25" customWidth="1"/>
    <col min="5125" max="5126" width="9.26953125" style="25" customWidth="1"/>
    <col min="5127" max="5376" width="9.1796875" style="25"/>
    <col min="5377" max="5377" width="51.81640625" style="25" customWidth="1"/>
    <col min="5378" max="5378" width="11.26953125" style="25" customWidth="1"/>
    <col min="5379" max="5380" width="8.81640625" style="25" customWidth="1"/>
    <col min="5381" max="5382" width="9.26953125" style="25" customWidth="1"/>
    <col min="5383" max="5632" width="9.1796875" style="25"/>
    <col min="5633" max="5633" width="51.81640625" style="25" customWidth="1"/>
    <col min="5634" max="5634" width="11.26953125" style="25" customWidth="1"/>
    <col min="5635" max="5636" width="8.81640625" style="25" customWidth="1"/>
    <col min="5637" max="5638" width="9.26953125" style="25" customWidth="1"/>
    <col min="5639" max="5888" width="9.1796875" style="25"/>
    <col min="5889" max="5889" width="51.81640625" style="25" customWidth="1"/>
    <col min="5890" max="5890" width="11.26953125" style="25" customWidth="1"/>
    <col min="5891" max="5892" width="8.81640625" style="25" customWidth="1"/>
    <col min="5893" max="5894" width="9.26953125" style="25" customWidth="1"/>
    <col min="5895" max="6144" width="9.1796875" style="25"/>
    <col min="6145" max="6145" width="51.81640625" style="25" customWidth="1"/>
    <col min="6146" max="6146" width="11.26953125" style="25" customWidth="1"/>
    <col min="6147" max="6148" width="8.81640625" style="25" customWidth="1"/>
    <col min="6149" max="6150" width="9.26953125" style="25" customWidth="1"/>
    <col min="6151" max="6400" width="9.1796875" style="25"/>
    <col min="6401" max="6401" width="51.81640625" style="25" customWidth="1"/>
    <col min="6402" max="6402" width="11.26953125" style="25" customWidth="1"/>
    <col min="6403" max="6404" width="8.81640625" style="25" customWidth="1"/>
    <col min="6405" max="6406" width="9.26953125" style="25" customWidth="1"/>
    <col min="6407" max="6656" width="9.1796875" style="25"/>
    <col min="6657" max="6657" width="51.81640625" style="25" customWidth="1"/>
    <col min="6658" max="6658" width="11.26953125" style="25" customWidth="1"/>
    <col min="6659" max="6660" width="8.81640625" style="25" customWidth="1"/>
    <col min="6661" max="6662" width="9.26953125" style="25" customWidth="1"/>
    <col min="6663" max="6912" width="9.1796875" style="25"/>
    <col min="6913" max="6913" width="51.81640625" style="25" customWidth="1"/>
    <col min="6914" max="6914" width="11.26953125" style="25" customWidth="1"/>
    <col min="6915" max="6916" width="8.81640625" style="25" customWidth="1"/>
    <col min="6917" max="6918" width="9.26953125" style="25" customWidth="1"/>
    <col min="6919" max="7168" width="9.1796875" style="25"/>
    <col min="7169" max="7169" width="51.81640625" style="25" customWidth="1"/>
    <col min="7170" max="7170" width="11.26953125" style="25" customWidth="1"/>
    <col min="7171" max="7172" width="8.81640625" style="25" customWidth="1"/>
    <col min="7173" max="7174" width="9.26953125" style="25" customWidth="1"/>
    <col min="7175" max="7424" width="9.1796875" style="25"/>
    <col min="7425" max="7425" width="51.81640625" style="25" customWidth="1"/>
    <col min="7426" max="7426" width="11.26953125" style="25" customWidth="1"/>
    <col min="7427" max="7428" width="8.81640625" style="25" customWidth="1"/>
    <col min="7429" max="7430" width="9.26953125" style="25" customWidth="1"/>
    <col min="7431" max="7680" width="9.1796875" style="25"/>
    <col min="7681" max="7681" width="51.81640625" style="25" customWidth="1"/>
    <col min="7682" max="7682" width="11.26953125" style="25" customWidth="1"/>
    <col min="7683" max="7684" width="8.81640625" style="25" customWidth="1"/>
    <col min="7685" max="7686" width="9.26953125" style="25" customWidth="1"/>
    <col min="7687" max="7936" width="9.1796875" style="25"/>
    <col min="7937" max="7937" width="51.81640625" style="25" customWidth="1"/>
    <col min="7938" max="7938" width="11.26953125" style="25" customWidth="1"/>
    <col min="7939" max="7940" width="8.81640625" style="25" customWidth="1"/>
    <col min="7941" max="7942" width="9.26953125" style="25" customWidth="1"/>
    <col min="7943" max="8192" width="9.1796875" style="25"/>
    <col min="8193" max="8193" width="51.81640625" style="25" customWidth="1"/>
    <col min="8194" max="8194" width="11.26953125" style="25" customWidth="1"/>
    <col min="8195" max="8196" width="8.81640625" style="25" customWidth="1"/>
    <col min="8197" max="8198" width="9.26953125" style="25" customWidth="1"/>
    <col min="8199" max="8448" width="9.1796875" style="25"/>
    <col min="8449" max="8449" width="51.81640625" style="25" customWidth="1"/>
    <col min="8450" max="8450" width="11.26953125" style="25" customWidth="1"/>
    <col min="8451" max="8452" width="8.81640625" style="25" customWidth="1"/>
    <col min="8453" max="8454" width="9.26953125" style="25" customWidth="1"/>
    <col min="8455" max="8704" width="9.1796875" style="25"/>
    <col min="8705" max="8705" width="51.81640625" style="25" customWidth="1"/>
    <col min="8706" max="8706" width="11.26953125" style="25" customWidth="1"/>
    <col min="8707" max="8708" width="8.81640625" style="25" customWidth="1"/>
    <col min="8709" max="8710" width="9.26953125" style="25" customWidth="1"/>
    <col min="8711" max="8960" width="9.1796875" style="25"/>
    <col min="8961" max="8961" width="51.81640625" style="25" customWidth="1"/>
    <col min="8962" max="8962" width="11.26953125" style="25" customWidth="1"/>
    <col min="8963" max="8964" width="8.81640625" style="25" customWidth="1"/>
    <col min="8965" max="8966" width="9.26953125" style="25" customWidth="1"/>
    <col min="8967" max="9216" width="9.1796875" style="25"/>
    <col min="9217" max="9217" width="51.81640625" style="25" customWidth="1"/>
    <col min="9218" max="9218" width="11.26953125" style="25" customWidth="1"/>
    <col min="9219" max="9220" width="8.81640625" style="25" customWidth="1"/>
    <col min="9221" max="9222" width="9.26953125" style="25" customWidth="1"/>
    <col min="9223" max="9472" width="9.1796875" style="25"/>
    <col min="9473" max="9473" width="51.81640625" style="25" customWidth="1"/>
    <col min="9474" max="9474" width="11.26953125" style="25" customWidth="1"/>
    <col min="9475" max="9476" width="8.81640625" style="25" customWidth="1"/>
    <col min="9477" max="9478" width="9.26953125" style="25" customWidth="1"/>
    <col min="9479" max="9728" width="9.1796875" style="25"/>
    <col min="9729" max="9729" width="51.81640625" style="25" customWidth="1"/>
    <col min="9730" max="9730" width="11.26953125" style="25" customWidth="1"/>
    <col min="9731" max="9732" width="8.81640625" style="25" customWidth="1"/>
    <col min="9733" max="9734" width="9.26953125" style="25" customWidth="1"/>
    <col min="9735" max="9984" width="9.1796875" style="25"/>
    <col min="9985" max="9985" width="51.81640625" style="25" customWidth="1"/>
    <col min="9986" max="9986" width="11.26953125" style="25" customWidth="1"/>
    <col min="9987" max="9988" width="8.81640625" style="25" customWidth="1"/>
    <col min="9989" max="9990" width="9.26953125" style="25" customWidth="1"/>
    <col min="9991" max="10240" width="9.1796875" style="25"/>
    <col min="10241" max="10241" width="51.81640625" style="25" customWidth="1"/>
    <col min="10242" max="10242" width="11.26953125" style="25" customWidth="1"/>
    <col min="10243" max="10244" width="8.81640625" style="25" customWidth="1"/>
    <col min="10245" max="10246" width="9.26953125" style="25" customWidth="1"/>
    <col min="10247" max="10496" width="9.1796875" style="25"/>
    <col min="10497" max="10497" width="51.81640625" style="25" customWidth="1"/>
    <col min="10498" max="10498" width="11.26953125" style="25" customWidth="1"/>
    <col min="10499" max="10500" width="8.81640625" style="25" customWidth="1"/>
    <col min="10501" max="10502" width="9.26953125" style="25" customWidth="1"/>
    <col min="10503" max="10752" width="9.1796875" style="25"/>
    <col min="10753" max="10753" width="51.81640625" style="25" customWidth="1"/>
    <col min="10754" max="10754" width="11.26953125" style="25" customWidth="1"/>
    <col min="10755" max="10756" width="8.81640625" style="25" customWidth="1"/>
    <col min="10757" max="10758" width="9.26953125" style="25" customWidth="1"/>
    <col min="10759" max="11008" width="9.1796875" style="25"/>
    <col min="11009" max="11009" width="51.81640625" style="25" customWidth="1"/>
    <col min="11010" max="11010" width="11.26953125" style="25" customWidth="1"/>
    <col min="11011" max="11012" width="8.81640625" style="25" customWidth="1"/>
    <col min="11013" max="11014" width="9.26953125" style="25" customWidth="1"/>
    <col min="11015" max="11264" width="9.1796875" style="25"/>
    <col min="11265" max="11265" width="51.81640625" style="25" customWidth="1"/>
    <col min="11266" max="11266" width="11.26953125" style="25" customWidth="1"/>
    <col min="11267" max="11268" width="8.81640625" style="25" customWidth="1"/>
    <col min="11269" max="11270" width="9.26953125" style="25" customWidth="1"/>
    <col min="11271" max="11520" width="9.1796875" style="25"/>
    <col min="11521" max="11521" width="51.81640625" style="25" customWidth="1"/>
    <col min="11522" max="11522" width="11.26953125" style="25" customWidth="1"/>
    <col min="11523" max="11524" width="8.81640625" style="25" customWidth="1"/>
    <col min="11525" max="11526" width="9.26953125" style="25" customWidth="1"/>
    <col min="11527" max="11776" width="9.1796875" style="25"/>
    <col min="11777" max="11777" width="51.81640625" style="25" customWidth="1"/>
    <col min="11778" max="11778" width="11.26953125" style="25" customWidth="1"/>
    <col min="11779" max="11780" width="8.81640625" style="25" customWidth="1"/>
    <col min="11781" max="11782" width="9.26953125" style="25" customWidth="1"/>
    <col min="11783" max="12032" width="9.1796875" style="25"/>
    <col min="12033" max="12033" width="51.81640625" style="25" customWidth="1"/>
    <col min="12034" max="12034" width="11.26953125" style="25" customWidth="1"/>
    <col min="12035" max="12036" width="8.81640625" style="25" customWidth="1"/>
    <col min="12037" max="12038" width="9.26953125" style="25" customWidth="1"/>
    <col min="12039" max="12288" width="9.1796875" style="25"/>
    <col min="12289" max="12289" width="51.81640625" style="25" customWidth="1"/>
    <col min="12290" max="12290" width="11.26953125" style="25" customWidth="1"/>
    <col min="12291" max="12292" width="8.81640625" style="25" customWidth="1"/>
    <col min="12293" max="12294" width="9.26953125" style="25" customWidth="1"/>
    <col min="12295" max="12544" width="9.1796875" style="25"/>
    <col min="12545" max="12545" width="51.81640625" style="25" customWidth="1"/>
    <col min="12546" max="12546" width="11.26953125" style="25" customWidth="1"/>
    <col min="12547" max="12548" width="8.81640625" style="25" customWidth="1"/>
    <col min="12549" max="12550" width="9.26953125" style="25" customWidth="1"/>
    <col min="12551" max="12800" width="9.1796875" style="25"/>
    <col min="12801" max="12801" width="51.81640625" style="25" customWidth="1"/>
    <col min="12802" max="12802" width="11.26953125" style="25" customWidth="1"/>
    <col min="12803" max="12804" width="8.81640625" style="25" customWidth="1"/>
    <col min="12805" max="12806" width="9.26953125" style="25" customWidth="1"/>
    <col min="12807" max="13056" width="9.1796875" style="25"/>
    <col min="13057" max="13057" width="51.81640625" style="25" customWidth="1"/>
    <col min="13058" max="13058" width="11.26953125" style="25" customWidth="1"/>
    <col min="13059" max="13060" width="8.81640625" style="25" customWidth="1"/>
    <col min="13061" max="13062" width="9.26953125" style="25" customWidth="1"/>
    <col min="13063" max="13312" width="9.1796875" style="25"/>
    <col min="13313" max="13313" width="51.81640625" style="25" customWidth="1"/>
    <col min="13314" max="13314" width="11.26953125" style="25" customWidth="1"/>
    <col min="13315" max="13316" width="8.81640625" style="25" customWidth="1"/>
    <col min="13317" max="13318" width="9.26953125" style="25" customWidth="1"/>
    <col min="13319" max="13568" width="9.1796875" style="25"/>
    <col min="13569" max="13569" width="51.81640625" style="25" customWidth="1"/>
    <col min="13570" max="13570" width="11.26953125" style="25" customWidth="1"/>
    <col min="13571" max="13572" width="8.81640625" style="25" customWidth="1"/>
    <col min="13573" max="13574" width="9.26953125" style="25" customWidth="1"/>
    <col min="13575" max="13824" width="9.1796875" style="25"/>
    <col min="13825" max="13825" width="51.81640625" style="25" customWidth="1"/>
    <col min="13826" max="13826" width="11.26953125" style="25" customWidth="1"/>
    <col min="13827" max="13828" width="8.81640625" style="25" customWidth="1"/>
    <col min="13829" max="13830" width="9.26953125" style="25" customWidth="1"/>
    <col min="13831" max="14080" width="9.1796875" style="25"/>
    <col min="14081" max="14081" width="51.81640625" style="25" customWidth="1"/>
    <col min="14082" max="14082" width="11.26953125" style="25" customWidth="1"/>
    <col min="14083" max="14084" width="8.81640625" style="25" customWidth="1"/>
    <col min="14085" max="14086" width="9.26953125" style="25" customWidth="1"/>
    <col min="14087" max="14336" width="9.1796875" style="25"/>
    <col min="14337" max="14337" width="51.81640625" style="25" customWidth="1"/>
    <col min="14338" max="14338" width="11.26953125" style="25" customWidth="1"/>
    <col min="14339" max="14340" width="8.81640625" style="25" customWidth="1"/>
    <col min="14341" max="14342" width="9.26953125" style="25" customWidth="1"/>
    <col min="14343" max="14592" width="9.1796875" style="25"/>
    <col min="14593" max="14593" width="51.81640625" style="25" customWidth="1"/>
    <col min="14594" max="14594" width="11.26953125" style="25" customWidth="1"/>
    <col min="14595" max="14596" width="8.81640625" style="25" customWidth="1"/>
    <col min="14597" max="14598" width="9.26953125" style="25" customWidth="1"/>
    <col min="14599" max="14848" width="9.1796875" style="25"/>
    <col min="14849" max="14849" width="51.81640625" style="25" customWidth="1"/>
    <col min="14850" max="14850" width="11.26953125" style="25" customWidth="1"/>
    <col min="14851" max="14852" width="8.81640625" style="25" customWidth="1"/>
    <col min="14853" max="14854" width="9.26953125" style="25" customWidth="1"/>
    <col min="14855" max="15104" width="9.1796875" style="25"/>
    <col min="15105" max="15105" width="51.81640625" style="25" customWidth="1"/>
    <col min="15106" max="15106" width="11.26953125" style="25" customWidth="1"/>
    <col min="15107" max="15108" width="8.81640625" style="25" customWidth="1"/>
    <col min="15109" max="15110" width="9.26953125" style="25" customWidth="1"/>
    <col min="15111" max="15360" width="9.1796875" style="25"/>
    <col min="15361" max="15361" width="51.81640625" style="25" customWidth="1"/>
    <col min="15362" max="15362" width="11.26953125" style="25" customWidth="1"/>
    <col min="15363" max="15364" width="8.81640625" style="25" customWidth="1"/>
    <col min="15365" max="15366" width="9.26953125" style="25" customWidth="1"/>
    <col min="15367" max="15616" width="9.1796875" style="25"/>
    <col min="15617" max="15617" width="51.81640625" style="25" customWidth="1"/>
    <col min="15618" max="15618" width="11.26953125" style="25" customWidth="1"/>
    <col min="15619" max="15620" width="8.81640625" style="25" customWidth="1"/>
    <col min="15621" max="15622" width="9.26953125" style="25" customWidth="1"/>
    <col min="15623" max="15872" width="9.1796875" style="25"/>
    <col min="15873" max="15873" width="51.81640625" style="25" customWidth="1"/>
    <col min="15874" max="15874" width="11.26953125" style="25" customWidth="1"/>
    <col min="15875" max="15876" width="8.81640625" style="25" customWidth="1"/>
    <col min="15877" max="15878" width="9.26953125" style="25" customWidth="1"/>
    <col min="15879" max="16128" width="9.1796875" style="25"/>
    <col min="16129" max="16129" width="51.81640625" style="25" customWidth="1"/>
    <col min="16130" max="16130" width="11.26953125" style="25" customWidth="1"/>
    <col min="16131" max="16132" width="8.81640625" style="25" customWidth="1"/>
    <col min="16133" max="16134" width="9.26953125" style="25" customWidth="1"/>
    <col min="16135" max="16384" width="9.1796875" style="25"/>
  </cols>
  <sheetData>
    <row r="1" spans="1:7" ht="14">
      <c r="A1" s="218" t="s">
        <v>129</v>
      </c>
      <c r="B1" s="218"/>
      <c r="C1" s="218"/>
      <c r="D1" s="218"/>
      <c r="E1" s="218"/>
      <c r="F1" s="218"/>
    </row>
    <row r="2" spans="1:7" ht="15.5">
      <c r="A2" s="26"/>
      <c r="B2" s="26"/>
      <c r="C2" s="26"/>
      <c r="D2" s="26"/>
      <c r="E2" s="26"/>
      <c r="F2" s="26"/>
      <c r="G2" s="27"/>
    </row>
    <row r="3" spans="1:7" ht="14">
      <c r="A3" s="219" t="s">
        <v>130</v>
      </c>
      <c r="B3" s="219"/>
      <c r="C3" s="219"/>
      <c r="D3" s="219"/>
      <c r="E3" s="219"/>
      <c r="F3" s="219"/>
      <c r="G3" s="28"/>
    </row>
    <row r="4" spans="1:7">
      <c r="B4" s="29"/>
      <c r="C4" s="29"/>
      <c r="D4" s="29"/>
      <c r="E4" s="29"/>
    </row>
    <row r="5" spans="1:7" ht="32.25" customHeight="1">
      <c r="A5" s="166" t="s">
        <v>131</v>
      </c>
      <c r="B5" s="30" t="s">
        <v>38</v>
      </c>
      <c r="C5" s="30" t="s">
        <v>4</v>
      </c>
      <c r="D5" s="30" t="s">
        <v>5</v>
      </c>
      <c r="E5" s="30" t="s">
        <v>6</v>
      </c>
      <c r="F5" s="30" t="s">
        <v>7</v>
      </c>
    </row>
    <row r="6" spans="1:7" ht="21" customHeight="1">
      <c r="A6" s="31" t="s">
        <v>132</v>
      </c>
      <c r="B6" s="32"/>
      <c r="C6" s="33"/>
      <c r="D6" s="33"/>
      <c r="E6" s="33"/>
      <c r="F6" s="34"/>
    </row>
    <row r="7" spans="1:7" ht="13">
      <c r="A7" s="35" t="s">
        <v>133</v>
      </c>
      <c r="B7" s="36">
        <f>SUM(B8:B12)</f>
        <v>5607.8</v>
      </c>
      <c r="C7" s="36">
        <f>SUM(C8:C12)</f>
        <v>11768.51</v>
      </c>
      <c r="D7" s="36">
        <f t="shared" ref="D7:F7" si="0">SUM(D8:D12)</f>
        <v>3000</v>
      </c>
      <c r="E7" s="36">
        <f t="shared" si="0"/>
        <v>0</v>
      </c>
      <c r="F7" s="36">
        <f t="shared" si="0"/>
        <v>0</v>
      </c>
    </row>
    <row r="8" spans="1:7" ht="13">
      <c r="A8" s="37" t="s">
        <v>77</v>
      </c>
      <c r="B8" s="38">
        <v>505</v>
      </c>
      <c r="C8" s="38">
        <v>2767.7</v>
      </c>
      <c r="D8" s="39">
        <v>2000</v>
      </c>
      <c r="E8" s="40"/>
      <c r="F8" s="40"/>
    </row>
    <row r="9" spans="1:7" ht="13">
      <c r="A9" s="37" t="s">
        <v>84</v>
      </c>
      <c r="B9" s="38">
        <v>4970.08</v>
      </c>
      <c r="C9" s="38">
        <v>0</v>
      </c>
      <c r="D9" s="39">
        <v>1000</v>
      </c>
      <c r="E9" s="40"/>
      <c r="F9" s="40"/>
    </row>
    <row r="10" spans="1:7" ht="13">
      <c r="A10" s="37" t="s">
        <v>91</v>
      </c>
      <c r="B10" s="38">
        <v>0</v>
      </c>
      <c r="C10" s="38">
        <v>2082.6</v>
      </c>
      <c r="D10" s="39"/>
      <c r="E10" s="40"/>
      <c r="F10" s="40"/>
    </row>
    <row r="11" spans="1:7" ht="13">
      <c r="A11" s="37" t="s">
        <v>96</v>
      </c>
      <c r="B11" s="38">
        <v>132.72</v>
      </c>
      <c r="C11" s="38">
        <v>6918.21</v>
      </c>
      <c r="D11" s="39"/>
      <c r="E11" s="40"/>
      <c r="F11" s="40"/>
    </row>
    <row r="12" spans="1:7" ht="13">
      <c r="A12" s="37" t="s">
        <v>101</v>
      </c>
      <c r="B12" s="38">
        <v>0</v>
      </c>
      <c r="C12" s="38">
        <v>0</v>
      </c>
      <c r="D12" s="39"/>
      <c r="E12" s="40"/>
      <c r="F12" s="40"/>
    </row>
    <row r="13" spans="1:7" ht="13">
      <c r="A13" s="35" t="s">
        <v>134</v>
      </c>
      <c r="B13" s="36">
        <f>SUM(B14:B18)</f>
        <v>49.74</v>
      </c>
      <c r="C13" s="36">
        <f t="shared" ref="C13:F13" si="1">SUM(C14:C18)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</row>
    <row r="14" spans="1:7" ht="13">
      <c r="A14" s="37" t="s">
        <v>77</v>
      </c>
      <c r="B14" s="38"/>
      <c r="C14" s="39"/>
      <c r="D14" s="39"/>
      <c r="E14" s="40"/>
      <c r="F14" s="40"/>
    </row>
    <row r="15" spans="1:7" ht="13">
      <c r="A15" s="37" t="s">
        <v>84</v>
      </c>
      <c r="B15" s="38"/>
      <c r="C15" s="39"/>
      <c r="D15" s="39"/>
      <c r="E15" s="40"/>
      <c r="F15" s="40"/>
    </row>
    <row r="16" spans="1:7" ht="13">
      <c r="A16" s="37" t="s">
        <v>91</v>
      </c>
      <c r="B16" s="38">
        <v>49.74</v>
      </c>
      <c r="C16" s="39"/>
      <c r="D16" s="39"/>
      <c r="E16" s="40"/>
      <c r="F16" s="40"/>
    </row>
    <row r="17" spans="1:6" ht="13">
      <c r="A17" s="37" t="s">
        <v>96</v>
      </c>
      <c r="B17" s="38"/>
      <c r="C17" s="39"/>
      <c r="D17" s="39"/>
      <c r="E17" s="40"/>
      <c r="F17" s="40"/>
    </row>
    <row r="18" spans="1:6" ht="13">
      <c r="A18" s="37" t="s">
        <v>101</v>
      </c>
      <c r="B18" s="38"/>
      <c r="C18" s="39"/>
      <c r="D18" s="39"/>
      <c r="E18" s="40"/>
      <c r="F18" s="40"/>
    </row>
    <row r="19" spans="1:6" ht="26">
      <c r="A19" s="41" t="s">
        <v>135</v>
      </c>
      <c r="B19" s="42">
        <f>B7-B13</f>
        <v>5558.06</v>
      </c>
      <c r="C19" s="42">
        <f>C7+C13</f>
        <v>11768.51</v>
      </c>
      <c r="D19" s="42">
        <f>D7+D13</f>
        <v>3000</v>
      </c>
      <c r="E19" s="42">
        <f>E7+E13</f>
        <v>0</v>
      </c>
      <c r="F19" s="42">
        <f>F7+F13</f>
        <v>0</v>
      </c>
    </row>
    <row r="21" spans="1:6" ht="14.5">
      <c r="A21" s="43"/>
      <c r="B21" s="44"/>
      <c r="C21" s="44"/>
      <c r="D21" s="44"/>
      <c r="E21" s="44"/>
    </row>
    <row r="22" spans="1:6">
      <c r="B22" s="45"/>
      <c r="C22" s="45"/>
      <c r="D22" s="45"/>
      <c r="E22" s="45"/>
    </row>
  </sheetData>
  <mergeCells count="2">
    <mergeCell ref="A1:F1"/>
    <mergeCell ref="A3:F3"/>
  </mergeCells>
  <pageMargins left="0.70866141732283505" right="0.70866141732283505" top="0.74803149606299202" bottom="0.74803149606299202" header="0.31496062992126" footer="0.31496062992126"/>
  <pageSetup paperSize="9" scale="74" fitToHeight="0" orientation="portrait" r:id="rId1"/>
  <headerFooter>
    <oddFooter>&amp;C&amp;P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4"/>
  <sheetViews>
    <sheetView view="pageBreakPreview" zoomScale="60" zoomScaleNormal="100" workbookViewId="0">
      <selection sqref="A1:G1"/>
    </sheetView>
  </sheetViews>
  <sheetFormatPr defaultColWidth="9.1796875" defaultRowHeight="14"/>
  <cols>
    <col min="1" max="1" width="13.1796875" style="2" customWidth="1"/>
    <col min="2" max="2" width="64.1796875" style="2" customWidth="1"/>
    <col min="3" max="3" width="15.26953125" style="2" customWidth="1"/>
    <col min="4" max="4" width="14.1796875" style="3" customWidth="1"/>
    <col min="5" max="5" width="12.26953125" style="2" customWidth="1"/>
    <col min="6" max="6" width="13.453125" style="2" customWidth="1"/>
    <col min="7" max="7" width="12.7265625" style="2" customWidth="1"/>
    <col min="8" max="8" width="13.1796875" style="2" customWidth="1"/>
    <col min="9" max="9" width="12.453125" style="2" customWidth="1"/>
    <col min="10" max="10" width="12" style="2" customWidth="1"/>
    <col min="11" max="11" width="12.453125" style="2" customWidth="1"/>
    <col min="12" max="12" width="9.1796875" style="2"/>
    <col min="13" max="13" width="11.1796875" style="2" customWidth="1"/>
    <col min="14" max="16384" width="9.1796875" style="2"/>
  </cols>
  <sheetData>
    <row r="1" spans="1:11">
      <c r="A1" s="217" t="s">
        <v>136</v>
      </c>
      <c r="B1" s="217"/>
      <c r="C1" s="217"/>
      <c r="D1" s="217"/>
      <c r="E1" s="217"/>
      <c r="F1" s="217"/>
      <c r="G1" s="217"/>
    </row>
    <row r="2" spans="1:11" ht="17.5">
      <c r="A2" s="4"/>
      <c r="B2" s="4"/>
      <c r="C2" s="4"/>
      <c r="D2" s="5"/>
      <c r="E2" s="4"/>
      <c r="F2" s="4"/>
      <c r="G2" s="4"/>
      <c r="H2" s="4"/>
      <c r="I2" s="4"/>
      <c r="J2" s="22"/>
      <c r="K2" s="22"/>
    </row>
    <row r="3" spans="1:11" ht="15.75" customHeight="1">
      <c r="A3" s="212" t="s">
        <v>137</v>
      </c>
      <c r="B3" s="212"/>
      <c r="C3" s="212"/>
      <c r="D3" s="212"/>
      <c r="E3" s="212"/>
      <c r="F3" s="212"/>
      <c r="G3" s="212"/>
      <c r="H3" s="7"/>
      <c r="I3" s="7"/>
      <c r="J3" s="7"/>
      <c r="K3" s="7"/>
    </row>
    <row r="4" spans="1:11" ht="15.5">
      <c r="A4" s="6"/>
      <c r="B4" s="8"/>
      <c r="C4" s="8"/>
      <c r="D4" s="9"/>
      <c r="E4" s="8"/>
      <c r="F4" s="8"/>
      <c r="G4" s="8"/>
      <c r="H4" s="8"/>
      <c r="I4" s="8"/>
      <c r="J4" s="8"/>
      <c r="K4" s="8"/>
    </row>
    <row r="5" spans="1:11" s="1" customFormat="1" ht="26">
      <c r="A5" s="10"/>
      <c r="B5" s="10"/>
      <c r="C5" s="10" t="s">
        <v>138</v>
      </c>
      <c r="D5" s="11" t="s">
        <v>139</v>
      </c>
      <c r="E5" s="10" t="s">
        <v>140</v>
      </c>
      <c r="F5" s="10" t="s">
        <v>141</v>
      </c>
      <c r="G5" s="10" t="s">
        <v>142</v>
      </c>
      <c r="H5" s="12"/>
      <c r="I5" s="12"/>
      <c r="J5" s="23"/>
      <c r="K5" s="23"/>
    </row>
    <row r="6" spans="1:11" ht="14.5">
      <c r="A6" s="220" t="s">
        <v>143</v>
      </c>
      <c r="B6" s="221"/>
      <c r="C6" s="13">
        <f>SUM(C7:C19)</f>
        <v>1573223.55</v>
      </c>
      <c r="D6" s="13">
        <f>SUM(D7:D19)</f>
        <v>2158158</v>
      </c>
      <c r="E6" s="14">
        <v>2933511</v>
      </c>
      <c r="F6" s="14">
        <v>2853166</v>
      </c>
      <c r="G6" s="14">
        <v>2881666</v>
      </c>
    </row>
    <row r="7" spans="1:11" ht="14.5">
      <c r="A7" s="222" t="s">
        <v>144</v>
      </c>
      <c r="B7" s="221"/>
      <c r="C7" s="15">
        <f>388731.44-C10+83-0.02</f>
        <v>296650.37</v>
      </c>
      <c r="D7" s="15">
        <f>391649+74200</f>
        <v>465849</v>
      </c>
      <c r="E7" s="16">
        <v>570680</v>
      </c>
      <c r="F7" s="16">
        <v>542230</v>
      </c>
      <c r="G7" s="16">
        <v>585230</v>
      </c>
    </row>
    <row r="8" spans="1:11" ht="14.5">
      <c r="A8" s="222" t="s">
        <v>145</v>
      </c>
      <c r="B8" s="221"/>
      <c r="C8" s="15">
        <v>5067.22</v>
      </c>
      <c r="D8" s="15">
        <v>14269</v>
      </c>
      <c r="E8" s="16">
        <v>11501</v>
      </c>
      <c r="F8" s="16">
        <v>11501</v>
      </c>
      <c r="G8" s="16">
        <v>12001</v>
      </c>
    </row>
    <row r="9" spans="1:11" ht="14.5">
      <c r="A9" s="222" t="s">
        <v>146</v>
      </c>
      <c r="B9" s="221"/>
      <c r="C9" s="15">
        <v>2767.7</v>
      </c>
      <c r="D9" s="15">
        <v>0</v>
      </c>
      <c r="E9" s="16">
        <v>2000</v>
      </c>
      <c r="F9" s="16">
        <v>0</v>
      </c>
      <c r="G9" s="16">
        <v>0</v>
      </c>
    </row>
    <row r="10" spans="1:11" ht="14.5">
      <c r="A10" s="222" t="s">
        <v>147</v>
      </c>
      <c r="B10" s="221"/>
      <c r="C10" s="15">
        <v>92164.05</v>
      </c>
      <c r="D10" s="15">
        <v>95000</v>
      </c>
      <c r="E10" s="16">
        <v>115000</v>
      </c>
      <c r="F10" s="16">
        <v>125000</v>
      </c>
      <c r="G10" s="16">
        <v>130000</v>
      </c>
    </row>
    <row r="11" spans="1:11" ht="14.5">
      <c r="A11" s="222" t="s">
        <v>148</v>
      </c>
      <c r="B11" s="221"/>
      <c r="C11" s="15">
        <v>55968.74</v>
      </c>
      <c r="D11" s="15">
        <v>92200</v>
      </c>
      <c r="E11" s="16">
        <v>95000</v>
      </c>
      <c r="F11" s="16">
        <v>100000</v>
      </c>
      <c r="G11" s="16">
        <v>100000</v>
      </c>
    </row>
    <row r="12" spans="1:11" ht="14.5">
      <c r="A12" s="222" t="s">
        <v>149</v>
      </c>
      <c r="B12" s="221"/>
      <c r="C12" s="15">
        <v>0</v>
      </c>
      <c r="D12" s="15">
        <v>0</v>
      </c>
      <c r="E12" s="16">
        <v>1000</v>
      </c>
      <c r="F12" s="16">
        <v>0</v>
      </c>
      <c r="G12" s="16">
        <v>0</v>
      </c>
    </row>
    <row r="13" spans="1:11" ht="14.5">
      <c r="A13" s="222" t="s">
        <v>150</v>
      </c>
      <c r="B13" s="221"/>
      <c r="C13" s="15">
        <v>0</v>
      </c>
      <c r="D13" s="15">
        <v>0</v>
      </c>
      <c r="E13" s="16">
        <v>79200</v>
      </c>
      <c r="F13" s="16">
        <v>75000</v>
      </c>
      <c r="G13" s="16">
        <v>40000</v>
      </c>
    </row>
    <row r="14" spans="1:11" ht="14.5">
      <c r="A14" s="223" t="s">
        <v>151</v>
      </c>
      <c r="B14" s="221"/>
      <c r="C14" s="15">
        <v>0</v>
      </c>
      <c r="D14" s="15">
        <v>0</v>
      </c>
      <c r="E14" s="16"/>
      <c r="F14" s="16"/>
      <c r="G14" s="16"/>
    </row>
    <row r="15" spans="1:11" ht="14.5">
      <c r="A15" s="222" t="s">
        <v>152</v>
      </c>
      <c r="B15" s="221"/>
      <c r="C15" s="15">
        <v>1109529.75</v>
      </c>
      <c r="D15" s="15">
        <v>1475641</v>
      </c>
      <c r="E15" s="16">
        <v>2050630</v>
      </c>
      <c r="F15" s="16">
        <v>1990435</v>
      </c>
      <c r="G15" s="16">
        <v>2005435</v>
      </c>
    </row>
    <row r="16" spans="1:11" ht="14.5">
      <c r="A16" s="223" t="s">
        <v>153</v>
      </c>
      <c r="B16" s="221"/>
      <c r="C16" s="15">
        <v>2082.6</v>
      </c>
      <c r="D16" s="15">
        <v>0</v>
      </c>
      <c r="E16" s="16"/>
      <c r="F16" s="16"/>
      <c r="G16" s="16"/>
    </row>
    <row r="17" spans="1:11" ht="14.5">
      <c r="A17" s="222" t="s">
        <v>154</v>
      </c>
      <c r="B17" s="221"/>
      <c r="C17" s="15">
        <v>2074.91</v>
      </c>
      <c r="D17" s="15">
        <v>14199</v>
      </c>
      <c r="E17" s="16">
        <v>7500</v>
      </c>
      <c r="F17" s="16">
        <v>8000</v>
      </c>
      <c r="G17" s="16">
        <v>8000</v>
      </c>
    </row>
    <row r="18" spans="1:11" ht="14.5">
      <c r="A18" s="223" t="s">
        <v>155</v>
      </c>
      <c r="B18" s="221"/>
      <c r="C18" s="15">
        <v>6918.21</v>
      </c>
      <c r="D18" s="15">
        <v>0</v>
      </c>
      <c r="E18" s="16"/>
      <c r="F18" s="16"/>
      <c r="G18" s="16"/>
    </row>
    <row r="19" spans="1:11" ht="14.5">
      <c r="A19" s="222" t="s">
        <v>156</v>
      </c>
      <c r="B19" s="221"/>
      <c r="C19" s="15">
        <v>0</v>
      </c>
      <c r="D19" s="15">
        <v>1000</v>
      </c>
      <c r="E19" s="16">
        <v>1000</v>
      </c>
      <c r="F19" s="16">
        <v>1000</v>
      </c>
      <c r="G19" s="16">
        <v>1000</v>
      </c>
    </row>
    <row r="20" spans="1:11" ht="14.5">
      <c r="A20" s="224" t="s">
        <v>157</v>
      </c>
      <c r="B20" s="221"/>
      <c r="C20" s="13">
        <f>C21+C42+C48+C58+C67+C81+C104+C108+C117+C126</f>
        <v>1561455.04</v>
      </c>
      <c r="D20" s="13">
        <f>D21+D42+D48+D58+D67+D81+D104+D108+D117+D126</f>
        <v>2158158</v>
      </c>
      <c r="E20" s="17">
        <v>2933511</v>
      </c>
      <c r="F20" s="17">
        <v>2853166</v>
      </c>
      <c r="G20" s="17">
        <v>2881666</v>
      </c>
      <c r="K20" s="24"/>
    </row>
    <row r="21" spans="1:11" ht="14.5">
      <c r="A21" s="225" t="s">
        <v>158</v>
      </c>
      <c r="B21" s="221"/>
      <c r="C21" s="18">
        <f>C22+C25+C28+C31+C35+C39</f>
        <v>127183.51</v>
      </c>
      <c r="D21" s="18">
        <f>D22+D25+D28+D31+D35+D39</f>
        <v>214299</v>
      </c>
      <c r="E21" s="19">
        <v>227300</v>
      </c>
      <c r="F21" s="19">
        <v>239300</v>
      </c>
      <c r="G21" s="19">
        <v>244300</v>
      </c>
    </row>
    <row r="22" spans="1:11" ht="14.5">
      <c r="A22" s="222" t="s">
        <v>144</v>
      </c>
      <c r="B22" s="221"/>
      <c r="C22" s="15">
        <f>SUM(C23)</f>
        <v>33062.71</v>
      </c>
      <c r="D22" s="15">
        <f>SUM(D23)</f>
        <v>108100</v>
      </c>
      <c r="E22" s="16">
        <v>103800</v>
      </c>
      <c r="F22" s="16">
        <v>107800</v>
      </c>
      <c r="G22" s="16">
        <v>107800</v>
      </c>
    </row>
    <row r="23" spans="1:11" ht="14.5">
      <c r="A23" s="226" t="s">
        <v>159</v>
      </c>
      <c r="B23" s="221"/>
      <c r="C23" s="21">
        <f>SUM(C24)</f>
        <v>33062.71</v>
      </c>
      <c r="D23" s="21">
        <f>SUM(D24)</f>
        <v>108100</v>
      </c>
      <c r="E23" s="20">
        <v>103800</v>
      </c>
      <c r="F23" s="20">
        <v>107800</v>
      </c>
      <c r="G23" s="20">
        <v>107800</v>
      </c>
    </row>
    <row r="24" spans="1:11" ht="14.5">
      <c r="A24" s="226" t="s">
        <v>160</v>
      </c>
      <c r="B24" s="221"/>
      <c r="C24" s="21">
        <f>961.9+32100.81</f>
        <v>33062.71</v>
      </c>
      <c r="D24" s="21">
        <f>100200+5200+2700</f>
        <v>108100</v>
      </c>
      <c r="E24" s="20">
        <v>103800</v>
      </c>
      <c r="F24" s="20">
        <v>107800</v>
      </c>
      <c r="G24" s="20">
        <v>107800</v>
      </c>
    </row>
    <row r="25" spans="1:11" ht="14.5">
      <c r="A25" s="222" t="s">
        <v>145</v>
      </c>
      <c r="B25" s="221"/>
      <c r="C25" s="15">
        <f>SUM(C26)</f>
        <v>991.02</v>
      </c>
      <c r="D25" s="15">
        <f>SUM(D26)</f>
        <v>4500</v>
      </c>
      <c r="E25" s="16">
        <v>4500</v>
      </c>
      <c r="F25" s="16">
        <v>4500</v>
      </c>
      <c r="G25" s="16">
        <v>4500</v>
      </c>
    </row>
    <row r="26" spans="1:11" ht="14.5">
      <c r="A26" s="226" t="s">
        <v>159</v>
      </c>
      <c r="B26" s="221"/>
      <c r="C26" s="21">
        <f>SUM(C27)</f>
        <v>991.02</v>
      </c>
      <c r="D26" s="21">
        <f>SUM(D27)</f>
        <v>4500</v>
      </c>
      <c r="E26" s="20">
        <v>4500</v>
      </c>
      <c r="F26" s="20">
        <v>4500</v>
      </c>
      <c r="G26" s="20">
        <v>4500</v>
      </c>
    </row>
    <row r="27" spans="1:11" ht="14.5">
      <c r="A27" s="226" t="s">
        <v>160</v>
      </c>
      <c r="B27" s="221"/>
      <c r="C27" s="21">
        <v>991.02</v>
      </c>
      <c r="D27" s="21">
        <v>4500</v>
      </c>
      <c r="E27" s="20">
        <v>4500</v>
      </c>
      <c r="F27" s="20">
        <v>4500</v>
      </c>
      <c r="G27" s="20">
        <v>4500</v>
      </c>
    </row>
    <row r="28" spans="1:11" ht="14.5">
      <c r="A28" s="222" t="s">
        <v>146</v>
      </c>
      <c r="B28" s="221"/>
      <c r="C28" s="15">
        <v>0</v>
      </c>
      <c r="D28" s="15">
        <f>SUM(D29)</f>
        <v>0</v>
      </c>
      <c r="E28" s="16">
        <v>2000</v>
      </c>
      <c r="F28" s="16">
        <v>0</v>
      </c>
      <c r="G28" s="16">
        <v>0</v>
      </c>
    </row>
    <row r="29" spans="1:11" ht="14.5">
      <c r="A29" s="226" t="s">
        <v>159</v>
      </c>
      <c r="B29" s="221"/>
      <c r="C29" s="21">
        <v>0</v>
      </c>
      <c r="D29" s="21">
        <f>SUM(D30)</f>
        <v>0</v>
      </c>
      <c r="E29" s="20">
        <v>2000</v>
      </c>
      <c r="F29" s="20">
        <v>0</v>
      </c>
      <c r="G29" s="20">
        <v>0</v>
      </c>
    </row>
    <row r="30" spans="1:11" ht="14.5">
      <c r="A30" s="226" t="s">
        <v>160</v>
      </c>
      <c r="B30" s="221"/>
      <c r="C30" s="21">
        <v>0</v>
      </c>
      <c r="D30" s="21">
        <v>0</v>
      </c>
      <c r="E30" s="20">
        <v>2000</v>
      </c>
      <c r="F30" s="20">
        <v>0</v>
      </c>
      <c r="G30" s="20">
        <v>0</v>
      </c>
    </row>
    <row r="31" spans="1:11" ht="14.5">
      <c r="A31" s="222" t="s">
        <v>147</v>
      </c>
      <c r="B31" s="221"/>
      <c r="C31" s="15">
        <f>C32</f>
        <v>92164.05</v>
      </c>
      <c r="D31" s="15">
        <f>D32</f>
        <v>95000</v>
      </c>
      <c r="E31" s="16">
        <v>115000</v>
      </c>
      <c r="F31" s="16">
        <v>125000</v>
      </c>
      <c r="G31" s="16">
        <v>130000</v>
      </c>
    </row>
    <row r="32" spans="1:11" ht="14.5">
      <c r="A32" s="226" t="s">
        <v>159</v>
      </c>
      <c r="B32" s="221"/>
      <c r="C32" s="21">
        <f>SUM(C33:C34)</f>
        <v>92164.05</v>
      </c>
      <c r="D32" s="21">
        <f>SUM(D33:D34)</f>
        <v>95000</v>
      </c>
      <c r="E32" s="20">
        <v>115000</v>
      </c>
      <c r="F32" s="20">
        <v>125000</v>
      </c>
      <c r="G32" s="20">
        <v>130000</v>
      </c>
    </row>
    <row r="33" spans="1:7" ht="14.5">
      <c r="A33" s="226" t="s">
        <v>160</v>
      </c>
      <c r="B33" s="221"/>
      <c r="C33" s="21">
        <v>91565.62</v>
      </c>
      <c r="D33" s="21">
        <v>94000</v>
      </c>
      <c r="E33" s="20">
        <v>114150</v>
      </c>
      <c r="F33" s="20">
        <v>124150</v>
      </c>
      <c r="G33" s="20">
        <v>129150</v>
      </c>
    </row>
    <row r="34" spans="1:7" ht="14.5">
      <c r="A34" s="226" t="s">
        <v>161</v>
      </c>
      <c r="B34" s="221"/>
      <c r="C34" s="21">
        <v>598.42999999999995</v>
      </c>
      <c r="D34" s="21">
        <v>1000</v>
      </c>
      <c r="E34" s="20">
        <v>850</v>
      </c>
      <c r="F34" s="20">
        <v>850</v>
      </c>
      <c r="G34" s="20">
        <v>850</v>
      </c>
    </row>
    <row r="35" spans="1:7" ht="14.5">
      <c r="A35" s="222" t="s">
        <v>152</v>
      </c>
      <c r="B35" s="221"/>
      <c r="C35" s="15">
        <f>SUM(C36)</f>
        <v>965.73</v>
      </c>
      <c r="D35" s="15">
        <f>SUM(D36)</f>
        <v>5699</v>
      </c>
      <c r="E35" s="16">
        <v>1000</v>
      </c>
      <c r="F35" s="16">
        <v>1000</v>
      </c>
      <c r="G35" s="16">
        <v>1000</v>
      </c>
    </row>
    <row r="36" spans="1:7" ht="14.5">
      <c r="A36" s="226" t="s">
        <v>159</v>
      </c>
      <c r="B36" s="221"/>
      <c r="C36" s="21">
        <f>SUM(C37:C38)</f>
        <v>965.73</v>
      </c>
      <c r="D36" s="21">
        <f>SUM(D37:D38)</f>
        <v>5699</v>
      </c>
      <c r="E36" s="20">
        <v>1000</v>
      </c>
      <c r="F36" s="20">
        <v>1000</v>
      </c>
      <c r="G36" s="20">
        <v>1000</v>
      </c>
    </row>
    <row r="37" spans="1:7" ht="14.5">
      <c r="A37" s="226" t="s">
        <v>160</v>
      </c>
      <c r="B37" s="221"/>
      <c r="C37" s="21">
        <v>261.05</v>
      </c>
      <c r="D37" s="21">
        <v>4699</v>
      </c>
      <c r="E37" s="20">
        <v>0</v>
      </c>
      <c r="F37" s="20">
        <v>0</v>
      </c>
      <c r="G37" s="20">
        <v>0</v>
      </c>
    </row>
    <row r="38" spans="1:7" ht="14.5">
      <c r="A38" s="226" t="s">
        <v>162</v>
      </c>
      <c r="B38" s="221"/>
      <c r="C38" s="21">
        <v>704.68</v>
      </c>
      <c r="D38" s="21">
        <v>1000</v>
      </c>
      <c r="E38" s="20">
        <v>1000</v>
      </c>
      <c r="F38" s="20">
        <v>1000</v>
      </c>
      <c r="G38" s="20">
        <v>1000</v>
      </c>
    </row>
    <row r="39" spans="1:7" ht="14.5">
      <c r="A39" s="222" t="s">
        <v>156</v>
      </c>
      <c r="B39" s="221"/>
      <c r="C39" s="15">
        <v>0</v>
      </c>
      <c r="D39" s="15">
        <f>SUM(D40)</f>
        <v>1000</v>
      </c>
      <c r="E39" s="16">
        <v>1000</v>
      </c>
      <c r="F39" s="16">
        <v>1000</v>
      </c>
      <c r="G39" s="16">
        <v>1000</v>
      </c>
    </row>
    <row r="40" spans="1:7" ht="14.5">
      <c r="A40" s="226" t="s">
        <v>159</v>
      </c>
      <c r="B40" s="221"/>
      <c r="C40" s="21">
        <v>0</v>
      </c>
      <c r="D40" s="21">
        <f>SUM(D41)</f>
        <v>1000</v>
      </c>
      <c r="E40" s="20">
        <v>1000</v>
      </c>
      <c r="F40" s="20">
        <v>1000</v>
      </c>
      <c r="G40" s="20">
        <v>1000</v>
      </c>
    </row>
    <row r="41" spans="1:7" ht="14.5">
      <c r="A41" s="226" t="s">
        <v>160</v>
      </c>
      <c r="B41" s="221"/>
      <c r="C41" s="21">
        <v>0</v>
      </c>
      <c r="D41" s="21">
        <v>1000</v>
      </c>
      <c r="E41" s="20">
        <v>1000</v>
      </c>
      <c r="F41" s="20">
        <v>1000</v>
      </c>
      <c r="G41" s="20">
        <v>1000</v>
      </c>
    </row>
    <row r="42" spans="1:7" ht="14.5">
      <c r="A42" s="225" t="s">
        <v>163</v>
      </c>
      <c r="B42" s="221"/>
      <c r="C42" s="18">
        <f>SUM(C43)</f>
        <v>1020408.95</v>
      </c>
      <c r="D42" s="18">
        <f>SUM(D43)</f>
        <v>1319107</v>
      </c>
      <c r="E42" s="19">
        <v>1911830</v>
      </c>
      <c r="F42" s="19">
        <v>1851635</v>
      </c>
      <c r="G42" s="19">
        <v>1866635</v>
      </c>
    </row>
    <row r="43" spans="1:7" ht="14.5">
      <c r="A43" s="222" t="s">
        <v>152</v>
      </c>
      <c r="B43" s="221"/>
      <c r="C43" s="15">
        <f>C44</f>
        <v>1020408.95</v>
      </c>
      <c r="D43" s="15">
        <f>D44</f>
        <v>1319107</v>
      </c>
      <c r="E43" s="16">
        <v>1911830</v>
      </c>
      <c r="F43" s="16">
        <v>1851635</v>
      </c>
      <c r="G43" s="16">
        <v>1866635</v>
      </c>
    </row>
    <row r="44" spans="1:7" ht="14.5">
      <c r="A44" s="226" t="s">
        <v>159</v>
      </c>
      <c r="B44" s="221"/>
      <c r="C44" s="21">
        <f>SUM(C45:C47)</f>
        <v>1020408.95</v>
      </c>
      <c r="D44" s="21">
        <f>SUM(D45:D47)</f>
        <v>1319107</v>
      </c>
      <c r="E44" s="20">
        <v>1911830</v>
      </c>
      <c r="F44" s="20">
        <v>1851635</v>
      </c>
      <c r="G44" s="20">
        <v>1866635</v>
      </c>
    </row>
    <row r="45" spans="1:7" ht="14.5">
      <c r="A45" s="226" t="s">
        <v>164</v>
      </c>
      <c r="B45" s="221"/>
      <c r="C45" s="21">
        <v>965968.5</v>
      </c>
      <c r="D45" s="21">
        <f>1257574+2330</f>
        <v>1259904</v>
      </c>
      <c r="E45" s="20">
        <v>1852430</v>
      </c>
      <c r="F45" s="20">
        <v>1790435</v>
      </c>
      <c r="G45" s="20">
        <v>1805435</v>
      </c>
    </row>
    <row r="46" spans="1:7" ht="14.5">
      <c r="A46" s="226" t="s">
        <v>160</v>
      </c>
      <c r="B46" s="221"/>
      <c r="C46" s="21">
        <f>4695.74+48691.84</f>
        <v>53387.58</v>
      </c>
      <c r="D46" s="21">
        <v>56979</v>
      </c>
      <c r="E46" s="20">
        <v>59400</v>
      </c>
      <c r="F46" s="20">
        <v>61200</v>
      </c>
      <c r="G46" s="20">
        <v>61200</v>
      </c>
    </row>
    <row r="47" spans="1:7" ht="14.5">
      <c r="A47" s="226" t="s">
        <v>161</v>
      </c>
      <c r="B47" s="221"/>
      <c r="C47" s="21">
        <v>1052.8699999999999</v>
      </c>
      <c r="D47" s="21">
        <v>2224</v>
      </c>
      <c r="E47" s="20">
        <v>0</v>
      </c>
      <c r="F47" s="20">
        <v>0</v>
      </c>
      <c r="G47" s="20">
        <v>0</v>
      </c>
    </row>
    <row r="48" spans="1:7" ht="14.5">
      <c r="A48" s="225" t="s">
        <v>165</v>
      </c>
      <c r="B48" s="221"/>
      <c r="C48" s="18">
        <f>C55+C52+C49</f>
        <v>25451.52</v>
      </c>
      <c r="D48" s="18">
        <f>D55+D52+D49</f>
        <v>28349</v>
      </c>
      <c r="E48" s="19">
        <v>26601</v>
      </c>
      <c r="F48" s="19">
        <v>25801</v>
      </c>
      <c r="G48" s="19">
        <v>26301</v>
      </c>
    </row>
    <row r="49" spans="1:7" ht="14.5">
      <c r="A49" s="222" t="s">
        <v>144</v>
      </c>
      <c r="B49" s="221"/>
      <c r="C49" s="15">
        <f>C50</f>
        <v>22595.93</v>
      </c>
      <c r="D49" s="15">
        <f>D50</f>
        <v>18000</v>
      </c>
      <c r="E49" s="16">
        <v>19100</v>
      </c>
      <c r="F49" s="16">
        <v>18300</v>
      </c>
      <c r="G49" s="16">
        <v>18300</v>
      </c>
    </row>
    <row r="50" spans="1:7" ht="14.5">
      <c r="A50" s="226" t="s">
        <v>166</v>
      </c>
      <c r="B50" s="221"/>
      <c r="C50" s="21">
        <f>C51</f>
        <v>22595.93</v>
      </c>
      <c r="D50" s="21">
        <f>D51</f>
        <v>18000</v>
      </c>
      <c r="E50" s="20">
        <v>19100</v>
      </c>
      <c r="F50" s="20">
        <v>18300</v>
      </c>
      <c r="G50" s="20">
        <v>18300</v>
      </c>
    </row>
    <row r="51" spans="1:7" ht="14.5">
      <c r="A51" s="226" t="s">
        <v>167</v>
      </c>
      <c r="B51" s="221"/>
      <c r="C51" s="21">
        <f>23450.99-855.06</f>
        <v>22595.93</v>
      </c>
      <c r="D51" s="21">
        <v>18000</v>
      </c>
      <c r="E51" s="20">
        <v>19100</v>
      </c>
      <c r="F51" s="20">
        <v>18300</v>
      </c>
      <c r="G51" s="20">
        <v>18300</v>
      </c>
    </row>
    <row r="52" spans="1:7" ht="14.5">
      <c r="A52" s="222" t="s">
        <v>145</v>
      </c>
      <c r="B52" s="221"/>
      <c r="C52" s="15">
        <f>C53</f>
        <v>2855.59</v>
      </c>
      <c r="D52" s="15">
        <f>D53</f>
        <v>8769</v>
      </c>
      <c r="E52" s="16">
        <v>5501</v>
      </c>
      <c r="F52" s="16">
        <v>5501</v>
      </c>
      <c r="G52" s="16">
        <v>6001</v>
      </c>
    </row>
    <row r="53" spans="1:7" ht="14.5">
      <c r="A53" s="226" t="s">
        <v>166</v>
      </c>
      <c r="B53" s="221"/>
      <c r="C53" s="21">
        <f>C54</f>
        <v>2855.59</v>
      </c>
      <c r="D53" s="21">
        <f>D54</f>
        <v>8769</v>
      </c>
      <c r="E53" s="20">
        <v>5501</v>
      </c>
      <c r="F53" s="20">
        <v>5501</v>
      </c>
      <c r="G53" s="20">
        <v>6001</v>
      </c>
    </row>
    <row r="54" spans="1:7" ht="14.5">
      <c r="A54" s="226" t="s">
        <v>167</v>
      </c>
      <c r="B54" s="221"/>
      <c r="C54" s="21">
        <v>2855.59</v>
      </c>
      <c r="D54" s="21">
        <v>8769</v>
      </c>
      <c r="E54" s="20">
        <v>5501</v>
      </c>
      <c r="F54" s="20">
        <v>5501</v>
      </c>
      <c r="G54" s="20">
        <v>6001</v>
      </c>
    </row>
    <row r="55" spans="1:7" ht="14.5">
      <c r="A55" s="222" t="s">
        <v>152</v>
      </c>
      <c r="B55" s="221"/>
      <c r="C55" s="15">
        <f>C56</f>
        <v>0</v>
      </c>
      <c r="D55" s="15">
        <f>D56</f>
        <v>1580</v>
      </c>
      <c r="E55" s="16">
        <v>2000</v>
      </c>
      <c r="F55" s="16">
        <v>2000</v>
      </c>
      <c r="G55" s="16">
        <v>2000</v>
      </c>
    </row>
    <row r="56" spans="1:7" ht="14.5">
      <c r="A56" s="226" t="s">
        <v>166</v>
      </c>
      <c r="B56" s="221"/>
      <c r="C56" s="21">
        <f>C57</f>
        <v>0</v>
      </c>
      <c r="D56" s="21">
        <f>D57</f>
        <v>1580</v>
      </c>
      <c r="E56" s="20">
        <v>2000</v>
      </c>
      <c r="F56" s="20">
        <v>2000</v>
      </c>
      <c r="G56" s="20">
        <v>2000</v>
      </c>
    </row>
    <row r="57" spans="1:7" ht="14.5">
      <c r="A57" s="226" t="s">
        <v>167</v>
      </c>
      <c r="B57" s="221"/>
      <c r="C57" s="21">
        <v>0</v>
      </c>
      <c r="D57" s="21">
        <v>1580</v>
      </c>
      <c r="E57" s="20">
        <v>2000</v>
      </c>
      <c r="F57" s="20">
        <v>2000</v>
      </c>
      <c r="G57" s="20">
        <v>2000</v>
      </c>
    </row>
    <row r="58" spans="1:7" ht="14.5">
      <c r="A58" s="225" t="s">
        <v>168</v>
      </c>
      <c r="B58" s="221"/>
      <c r="C58" s="18">
        <f>C59+C62</f>
        <v>18296.78</v>
      </c>
      <c r="D58" s="18">
        <f>D59+D62</f>
        <v>27600</v>
      </c>
      <c r="E58" s="19">
        <v>31000</v>
      </c>
      <c r="F58" s="19">
        <v>31000</v>
      </c>
      <c r="G58" s="19">
        <v>31000</v>
      </c>
    </row>
    <row r="59" spans="1:7" ht="14.5">
      <c r="A59" s="222" t="s">
        <v>144</v>
      </c>
      <c r="B59" s="221"/>
      <c r="C59" s="15">
        <f>SUM(C60)</f>
        <v>855.06</v>
      </c>
      <c r="D59" s="15">
        <f>SUM(D60)</f>
        <v>1200</v>
      </c>
      <c r="E59" s="16">
        <v>1500</v>
      </c>
      <c r="F59" s="16">
        <v>1500</v>
      </c>
      <c r="G59" s="16">
        <v>1500</v>
      </c>
    </row>
    <row r="60" spans="1:7" ht="14.5">
      <c r="A60" s="226" t="s">
        <v>166</v>
      </c>
      <c r="B60" s="221"/>
      <c r="C60" s="21">
        <f>SUM(C61)</f>
        <v>855.06</v>
      </c>
      <c r="D60" s="21">
        <f>SUM(D61)</f>
        <v>1200</v>
      </c>
      <c r="E60" s="20">
        <v>1500</v>
      </c>
      <c r="F60" s="20">
        <v>1500</v>
      </c>
      <c r="G60" s="20">
        <v>1500</v>
      </c>
    </row>
    <row r="61" spans="1:7" ht="14.5">
      <c r="A61" s="226" t="s">
        <v>167</v>
      </c>
      <c r="B61" s="221"/>
      <c r="C61" s="21">
        <v>855.06</v>
      </c>
      <c r="D61" s="21">
        <v>1200</v>
      </c>
      <c r="E61" s="20">
        <v>1500</v>
      </c>
      <c r="F61" s="20">
        <v>1500</v>
      </c>
      <c r="G61" s="20">
        <v>1500</v>
      </c>
    </row>
    <row r="62" spans="1:7" ht="14.5">
      <c r="A62" s="222" t="s">
        <v>152</v>
      </c>
      <c r="B62" s="221"/>
      <c r="C62" s="15">
        <f>C63+C65</f>
        <v>17441.72</v>
      </c>
      <c r="D62" s="15">
        <f>D63+D65</f>
        <v>26400</v>
      </c>
      <c r="E62" s="16">
        <v>29500</v>
      </c>
      <c r="F62" s="16">
        <v>29500</v>
      </c>
      <c r="G62" s="16">
        <v>29500</v>
      </c>
    </row>
    <row r="63" spans="1:7" ht="14.5">
      <c r="A63" s="226" t="s">
        <v>159</v>
      </c>
      <c r="B63" s="221"/>
      <c r="C63" s="21">
        <f>SUM(C64:C64)</f>
        <v>5577.68</v>
      </c>
      <c r="D63" s="21">
        <f>SUM(D64:D64)</f>
        <v>7300</v>
      </c>
      <c r="E63" s="20">
        <v>8500</v>
      </c>
      <c r="F63" s="20">
        <v>8500</v>
      </c>
      <c r="G63" s="20">
        <v>8500</v>
      </c>
    </row>
    <row r="64" spans="1:7" ht="14.5">
      <c r="A64" s="226" t="s">
        <v>169</v>
      </c>
      <c r="B64" s="221"/>
      <c r="C64" s="21">
        <v>5577.68</v>
      </c>
      <c r="D64" s="21">
        <v>7300</v>
      </c>
      <c r="E64" s="20">
        <v>8500</v>
      </c>
      <c r="F64" s="20">
        <v>8500</v>
      </c>
      <c r="G64" s="20">
        <v>8500</v>
      </c>
    </row>
    <row r="65" spans="1:7" ht="14.5">
      <c r="A65" s="226" t="s">
        <v>166</v>
      </c>
      <c r="B65" s="221"/>
      <c r="C65" s="21">
        <f>C66</f>
        <v>11864.04</v>
      </c>
      <c r="D65" s="21">
        <f>D66</f>
        <v>19100</v>
      </c>
      <c r="E65" s="20">
        <v>21000</v>
      </c>
      <c r="F65" s="20">
        <v>21000</v>
      </c>
      <c r="G65" s="20">
        <v>21000</v>
      </c>
    </row>
    <row r="66" spans="1:7" ht="14.5">
      <c r="A66" s="226" t="s">
        <v>167</v>
      </c>
      <c r="B66" s="221"/>
      <c r="C66" s="21">
        <v>11864.04</v>
      </c>
      <c r="D66" s="21">
        <v>19100</v>
      </c>
      <c r="E66" s="20">
        <v>21000</v>
      </c>
      <c r="F66" s="20">
        <v>21000</v>
      </c>
      <c r="G66" s="20">
        <v>21000</v>
      </c>
    </row>
    <row r="67" spans="1:7" ht="14.5">
      <c r="A67" s="225" t="s">
        <v>170</v>
      </c>
      <c r="B67" s="221"/>
      <c r="C67" s="18">
        <f>C75+C78+C72+C68</f>
        <v>255503.05</v>
      </c>
      <c r="D67" s="18">
        <f>D75+D78+D72+D68</f>
        <v>380170</v>
      </c>
      <c r="E67" s="19">
        <v>451910</v>
      </c>
      <c r="F67" s="19">
        <v>438910</v>
      </c>
      <c r="G67" s="19">
        <v>445910</v>
      </c>
    </row>
    <row r="68" spans="1:7" ht="14.5">
      <c r="A68" s="222" t="s">
        <v>144</v>
      </c>
      <c r="B68" s="221"/>
      <c r="C68" s="15">
        <f>SUM(C69)</f>
        <v>138871.04999999999</v>
      </c>
      <c r="D68" s="15">
        <f>SUM(D69)</f>
        <v>206715</v>
      </c>
      <c r="E68" s="16">
        <v>276910</v>
      </c>
      <c r="F68" s="16">
        <v>259910</v>
      </c>
      <c r="G68" s="16">
        <v>266910</v>
      </c>
    </row>
    <row r="69" spans="1:7" ht="14.5">
      <c r="A69" s="226" t="s">
        <v>159</v>
      </c>
      <c r="B69" s="221"/>
      <c r="C69" s="21">
        <f>SUM(C70:C71)</f>
        <v>138871.04999999999</v>
      </c>
      <c r="D69" s="21">
        <f>SUM(D70:D71)</f>
        <v>206715</v>
      </c>
      <c r="E69" s="20">
        <v>276910</v>
      </c>
      <c r="F69" s="20">
        <v>259910</v>
      </c>
      <c r="G69" s="20">
        <v>266910</v>
      </c>
    </row>
    <row r="70" spans="1:7" ht="14.5">
      <c r="A70" s="226" t="s">
        <v>164</v>
      </c>
      <c r="B70" s="221"/>
      <c r="C70" s="21">
        <v>102000.43</v>
      </c>
      <c r="D70" s="21">
        <f>175000+1165</f>
        <v>176165</v>
      </c>
      <c r="E70" s="20">
        <v>254000</v>
      </c>
      <c r="F70" s="20">
        <v>236000</v>
      </c>
      <c r="G70" s="20">
        <v>242000</v>
      </c>
    </row>
    <row r="71" spans="1:7" ht="14.5">
      <c r="A71" s="226" t="s">
        <v>160</v>
      </c>
      <c r="B71" s="221"/>
      <c r="C71" s="21">
        <v>36870.620000000003</v>
      </c>
      <c r="D71" s="21">
        <f>22750+7800</f>
        <v>30550</v>
      </c>
      <c r="E71" s="20">
        <v>22910</v>
      </c>
      <c r="F71" s="20">
        <v>23910</v>
      </c>
      <c r="G71" s="20">
        <v>24910</v>
      </c>
    </row>
    <row r="72" spans="1:7" ht="14.5">
      <c r="A72" s="222" t="s">
        <v>148</v>
      </c>
      <c r="B72" s="221"/>
      <c r="C72" s="15">
        <f>C73</f>
        <v>46632</v>
      </c>
      <c r="D72" s="15">
        <f>D73</f>
        <v>71200</v>
      </c>
      <c r="E72" s="16">
        <v>74000</v>
      </c>
      <c r="F72" s="16">
        <v>79000</v>
      </c>
      <c r="G72" s="16">
        <v>79000</v>
      </c>
    </row>
    <row r="73" spans="1:7" ht="14.5">
      <c r="A73" s="226" t="s">
        <v>159</v>
      </c>
      <c r="B73" s="221"/>
      <c r="C73" s="21">
        <f>C74</f>
        <v>46632</v>
      </c>
      <c r="D73" s="21">
        <f>D74</f>
        <v>71200</v>
      </c>
      <c r="E73" s="20">
        <v>74000</v>
      </c>
      <c r="F73" s="20">
        <v>79000</v>
      </c>
      <c r="G73" s="20">
        <v>79000</v>
      </c>
    </row>
    <row r="74" spans="1:7" ht="14.5">
      <c r="A74" s="226" t="s">
        <v>160</v>
      </c>
      <c r="B74" s="221"/>
      <c r="C74" s="21">
        <v>46632</v>
      </c>
      <c r="D74" s="21">
        <v>71200</v>
      </c>
      <c r="E74" s="20">
        <v>74000</v>
      </c>
      <c r="F74" s="20">
        <v>79000</v>
      </c>
      <c r="G74" s="20">
        <v>79000</v>
      </c>
    </row>
    <row r="75" spans="1:7" ht="14.5">
      <c r="A75" s="222" t="s">
        <v>149</v>
      </c>
      <c r="B75" s="221"/>
      <c r="C75" s="15">
        <v>0</v>
      </c>
      <c r="D75" s="15">
        <v>0</v>
      </c>
      <c r="E75" s="16">
        <v>1000</v>
      </c>
      <c r="F75" s="16">
        <v>0</v>
      </c>
      <c r="G75" s="16">
        <v>0</v>
      </c>
    </row>
    <row r="76" spans="1:7" ht="14.5">
      <c r="A76" s="226" t="s">
        <v>159</v>
      </c>
      <c r="B76" s="221"/>
      <c r="C76" s="21">
        <v>0</v>
      </c>
      <c r="D76" s="21">
        <v>0</v>
      </c>
      <c r="E76" s="20">
        <v>1000</v>
      </c>
      <c r="F76" s="20">
        <v>0</v>
      </c>
      <c r="G76" s="20">
        <v>0</v>
      </c>
    </row>
    <row r="77" spans="1:7" ht="14.5">
      <c r="A77" s="226" t="s">
        <v>160</v>
      </c>
      <c r="B77" s="221"/>
      <c r="C77" s="21">
        <v>0</v>
      </c>
      <c r="D77" s="21">
        <v>0</v>
      </c>
      <c r="E77" s="20">
        <v>1000</v>
      </c>
      <c r="F77" s="20">
        <v>0</v>
      </c>
      <c r="G77" s="20">
        <v>0</v>
      </c>
    </row>
    <row r="78" spans="1:7" ht="14.5">
      <c r="A78" s="222" t="s">
        <v>152</v>
      </c>
      <c r="B78" s="221"/>
      <c r="C78" s="15">
        <f>C79</f>
        <v>70000</v>
      </c>
      <c r="D78" s="15">
        <f>D79</f>
        <v>102255</v>
      </c>
      <c r="E78" s="16">
        <v>100000</v>
      </c>
      <c r="F78" s="16">
        <v>100000</v>
      </c>
      <c r="G78" s="16">
        <v>100000</v>
      </c>
    </row>
    <row r="79" spans="1:7" ht="14.5">
      <c r="A79" s="226" t="s">
        <v>159</v>
      </c>
      <c r="B79" s="221"/>
      <c r="C79" s="21">
        <f>C80</f>
        <v>70000</v>
      </c>
      <c r="D79" s="21">
        <f>D80</f>
        <v>102255</v>
      </c>
      <c r="E79" s="20">
        <v>100000</v>
      </c>
      <c r="F79" s="20">
        <v>100000</v>
      </c>
      <c r="G79" s="20">
        <v>100000</v>
      </c>
    </row>
    <row r="80" spans="1:7" ht="14.5">
      <c r="A80" s="226" t="s">
        <v>160</v>
      </c>
      <c r="B80" s="221"/>
      <c r="C80" s="21">
        <v>70000</v>
      </c>
      <c r="D80" s="21">
        <v>102255</v>
      </c>
      <c r="E80" s="20">
        <v>100000</v>
      </c>
      <c r="F80" s="20">
        <v>100000</v>
      </c>
      <c r="G80" s="20">
        <v>100000</v>
      </c>
    </row>
    <row r="81" spans="1:9" ht="14.5">
      <c r="A81" s="225" t="s">
        <v>171</v>
      </c>
      <c r="B81" s="221"/>
      <c r="C81" s="18">
        <f>C82+C87+C91+C94+C97+C101</f>
        <v>31304.74</v>
      </c>
      <c r="D81" s="18">
        <f>D82+D87+D91+D94+D97+D101</f>
        <v>60099</v>
      </c>
      <c r="E81" s="19">
        <v>57950</v>
      </c>
      <c r="F81" s="19">
        <v>50300</v>
      </c>
      <c r="G81" s="19">
        <v>50300</v>
      </c>
      <c r="I81" s="24"/>
    </row>
    <row r="82" spans="1:9" ht="14.5">
      <c r="A82" s="222" t="s">
        <v>144</v>
      </c>
      <c r="B82" s="221"/>
      <c r="C82" s="15">
        <f>C83</f>
        <v>17876.150000000001</v>
      </c>
      <c r="D82" s="15">
        <f>D83</f>
        <v>3300</v>
      </c>
      <c r="E82" s="16">
        <v>16450</v>
      </c>
      <c r="F82" s="16">
        <v>13500</v>
      </c>
      <c r="G82" s="16">
        <v>13500</v>
      </c>
    </row>
    <row r="83" spans="1:9" ht="14.5">
      <c r="A83" s="226" t="s">
        <v>159</v>
      </c>
      <c r="B83" s="221"/>
      <c r="C83" s="21">
        <f>SUM(C84:C86)</f>
        <v>17876.150000000001</v>
      </c>
      <c r="D83" s="21">
        <f>SUM(D84:D86)</f>
        <v>3300</v>
      </c>
      <c r="E83" s="20">
        <v>16450</v>
      </c>
      <c r="F83" s="20">
        <v>13500</v>
      </c>
      <c r="G83" s="20">
        <v>13500</v>
      </c>
    </row>
    <row r="84" spans="1:9" ht="14.5">
      <c r="A84" s="226" t="s">
        <v>164</v>
      </c>
      <c r="B84" s="221"/>
      <c r="C84" s="21">
        <v>13489.93</v>
      </c>
      <c r="D84" s="21">
        <v>0</v>
      </c>
      <c r="E84" s="20">
        <v>2450</v>
      </c>
      <c r="F84" s="20">
        <v>3500</v>
      </c>
      <c r="G84" s="20">
        <v>3500</v>
      </c>
    </row>
    <row r="85" spans="1:9" ht="14.5">
      <c r="A85" s="226" t="s">
        <v>160</v>
      </c>
      <c r="B85" s="221"/>
      <c r="C85" s="21">
        <v>1871.49</v>
      </c>
      <c r="D85" s="21">
        <v>0</v>
      </c>
      <c r="E85" s="20">
        <v>10500</v>
      </c>
      <c r="F85" s="20">
        <v>6500</v>
      </c>
      <c r="G85" s="20">
        <v>6500</v>
      </c>
    </row>
    <row r="86" spans="1:9" ht="14.5">
      <c r="A86" s="226" t="s">
        <v>169</v>
      </c>
      <c r="B86" s="221"/>
      <c r="C86" s="21">
        <v>2514.73</v>
      </c>
      <c r="D86" s="21">
        <v>3300</v>
      </c>
      <c r="E86" s="20">
        <v>3500</v>
      </c>
      <c r="F86" s="20">
        <v>3500</v>
      </c>
      <c r="G86" s="20">
        <v>3500</v>
      </c>
    </row>
    <row r="87" spans="1:9" ht="14.5">
      <c r="A87" s="222" t="s">
        <v>145</v>
      </c>
      <c r="B87" s="221"/>
      <c r="C87" s="15">
        <f>C88</f>
        <v>1220.6099999999999</v>
      </c>
      <c r="D87" s="15">
        <f>D88</f>
        <v>1000</v>
      </c>
      <c r="E87" s="16">
        <v>1500</v>
      </c>
      <c r="F87" s="16">
        <v>1500</v>
      </c>
      <c r="G87" s="16">
        <v>1500</v>
      </c>
    </row>
    <row r="88" spans="1:9" ht="14.5">
      <c r="A88" s="226" t="s">
        <v>159</v>
      </c>
      <c r="B88" s="221"/>
      <c r="C88" s="21">
        <f>SUM(C89:C90)</f>
        <v>1220.6099999999999</v>
      </c>
      <c r="D88" s="21">
        <f>SUM(D89:D90)</f>
        <v>1000</v>
      </c>
      <c r="E88" s="20">
        <v>1500</v>
      </c>
      <c r="F88" s="20">
        <v>1500</v>
      </c>
      <c r="G88" s="20">
        <v>1500</v>
      </c>
    </row>
    <row r="89" spans="1:9" ht="14.5">
      <c r="A89" s="226" t="s">
        <v>164</v>
      </c>
      <c r="B89" s="221"/>
      <c r="C89" s="21">
        <v>20.61</v>
      </c>
      <c r="D89" s="21">
        <v>0</v>
      </c>
      <c r="E89" s="20">
        <v>0</v>
      </c>
      <c r="F89" s="20">
        <v>0</v>
      </c>
      <c r="G89" s="20">
        <v>0</v>
      </c>
    </row>
    <row r="90" spans="1:9" ht="14.5">
      <c r="A90" s="226" t="s">
        <v>160</v>
      </c>
      <c r="B90" s="221"/>
      <c r="C90" s="21">
        <v>1200</v>
      </c>
      <c r="D90" s="21">
        <v>1000</v>
      </c>
      <c r="E90" s="20">
        <v>1500</v>
      </c>
      <c r="F90" s="20">
        <v>1500</v>
      </c>
      <c r="G90" s="20">
        <v>1500</v>
      </c>
    </row>
    <row r="91" spans="1:9" ht="14.5">
      <c r="A91" s="222" t="s">
        <v>148</v>
      </c>
      <c r="B91" s="221"/>
      <c r="C91" s="15">
        <f>C92</f>
        <v>9336.74</v>
      </c>
      <c r="D91" s="15">
        <f>D92</f>
        <v>21000</v>
      </c>
      <c r="E91" s="16">
        <v>21000</v>
      </c>
      <c r="F91" s="16">
        <v>21000</v>
      </c>
      <c r="G91" s="16">
        <v>21000</v>
      </c>
    </row>
    <row r="92" spans="1:9" ht="14.5">
      <c r="A92" s="226" t="s">
        <v>159</v>
      </c>
      <c r="B92" s="221"/>
      <c r="C92" s="21">
        <f>C93</f>
        <v>9336.74</v>
      </c>
      <c r="D92" s="21">
        <f>D93</f>
        <v>21000</v>
      </c>
      <c r="E92" s="20">
        <v>21000</v>
      </c>
      <c r="F92" s="20">
        <v>21000</v>
      </c>
      <c r="G92" s="20">
        <v>21000</v>
      </c>
    </row>
    <row r="93" spans="1:9" ht="14.5">
      <c r="A93" s="226" t="s">
        <v>160</v>
      </c>
      <c r="B93" s="221"/>
      <c r="C93" s="21">
        <v>9336.74</v>
      </c>
      <c r="D93" s="21">
        <v>21000</v>
      </c>
      <c r="E93" s="20">
        <v>21000</v>
      </c>
      <c r="F93" s="20">
        <v>21000</v>
      </c>
      <c r="G93" s="20">
        <v>21000</v>
      </c>
    </row>
    <row r="94" spans="1:9" ht="14.5">
      <c r="A94" s="222" t="s">
        <v>150</v>
      </c>
      <c r="B94" s="221"/>
      <c r="C94" s="15">
        <f>C95</f>
        <v>0</v>
      </c>
      <c r="D94" s="15"/>
      <c r="E94" s="16">
        <v>5200</v>
      </c>
      <c r="F94" s="16">
        <v>0</v>
      </c>
      <c r="G94" s="16">
        <v>0</v>
      </c>
    </row>
    <row r="95" spans="1:9" ht="14.5">
      <c r="A95" s="226" t="s">
        <v>159</v>
      </c>
      <c r="B95" s="221"/>
      <c r="C95" s="21">
        <f>C96</f>
        <v>0</v>
      </c>
      <c r="D95" s="21"/>
      <c r="E95" s="20">
        <v>5200</v>
      </c>
      <c r="F95" s="20">
        <v>0</v>
      </c>
      <c r="G95" s="20">
        <v>0</v>
      </c>
    </row>
    <row r="96" spans="1:9" ht="14.5">
      <c r="A96" s="226" t="s">
        <v>160</v>
      </c>
      <c r="B96" s="221"/>
      <c r="C96" s="21">
        <v>0</v>
      </c>
      <c r="D96" s="21"/>
      <c r="E96" s="20">
        <v>5200</v>
      </c>
      <c r="F96" s="20">
        <v>0</v>
      </c>
      <c r="G96" s="20">
        <v>0</v>
      </c>
    </row>
    <row r="97" spans="1:7" ht="14.5">
      <c r="A97" s="222" t="s">
        <v>152</v>
      </c>
      <c r="B97" s="221"/>
      <c r="C97" s="15">
        <f>C98</f>
        <v>663.61</v>
      </c>
      <c r="D97" s="15">
        <f>D98</f>
        <v>20600</v>
      </c>
      <c r="E97" s="16">
        <v>6300</v>
      </c>
      <c r="F97" s="16">
        <v>6300</v>
      </c>
      <c r="G97" s="16">
        <v>6300</v>
      </c>
    </row>
    <row r="98" spans="1:7" ht="14.5">
      <c r="A98" s="226" t="s">
        <v>159</v>
      </c>
      <c r="B98" s="221"/>
      <c r="C98" s="21">
        <f>C100</f>
        <v>663.61</v>
      </c>
      <c r="D98" s="21">
        <f>SUM(D99:D100)</f>
        <v>20600</v>
      </c>
      <c r="E98" s="20">
        <v>6300</v>
      </c>
      <c r="F98" s="20">
        <v>6300</v>
      </c>
      <c r="G98" s="20">
        <v>6300</v>
      </c>
    </row>
    <row r="99" spans="1:7" ht="14.5">
      <c r="A99" s="226" t="s">
        <v>164</v>
      </c>
      <c r="B99" s="221"/>
      <c r="C99" s="21">
        <v>0</v>
      </c>
      <c r="D99" s="21">
        <v>17650</v>
      </c>
      <c r="E99" s="20">
        <v>0</v>
      </c>
      <c r="F99" s="20">
        <v>0</v>
      </c>
      <c r="G99" s="20">
        <v>0</v>
      </c>
    </row>
    <row r="100" spans="1:7" ht="14.5">
      <c r="A100" s="226" t="s">
        <v>160</v>
      </c>
      <c r="B100" s="221"/>
      <c r="C100" s="21">
        <v>663.61</v>
      </c>
      <c r="D100" s="21">
        <f>1600+1350</f>
        <v>2950</v>
      </c>
      <c r="E100" s="20">
        <v>6300</v>
      </c>
      <c r="F100" s="20">
        <v>6300</v>
      </c>
      <c r="G100" s="20">
        <v>6300</v>
      </c>
    </row>
    <row r="101" spans="1:7" ht="14.5">
      <c r="A101" s="222" t="s">
        <v>154</v>
      </c>
      <c r="B101" s="221"/>
      <c r="C101" s="15">
        <f>C102</f>
        <v>2207.63</v>
      </c>
      <c r="D101" s="15">
        <f>D102</f>
        <v>14199</v>
      </c>
      <c r="E101" s="16">
        <v>7500</v>
      </c>
      <c r="F101" s="16">
        <v>8000</v>
      </c>
      <c r="G101" s="16">
        <v>8000</v>
      </c>
    </row>
    <row r="102" spans="1:7" ht="14.5">
      <c r="A102" s="226" t="s">
        <v>159</v>
      </c>
      <c r="B102" s="221"/>
      <c r="C102" s="21">
        <f>SUM(C103)</f>
        <v>2207.63</v>
      </c>
      <c r="D102" s="21">
        <f>SUM(D103)</f>
        <v>14199</v>
      </c>
      <c r="E102" s="20">
        <v>7500</v>
      </c>
      <c r="F102" s="20">
        <v>8000</v>
      </c>
      <c r="G102" s="20">
        <v>8000</v>
      </c>
    </row>
    <row r="103" spans="1:7" ht="14.5">
      <c r="A103" s="226" t="s">
        <v>160</v>
      </c>
      <c r="B103" s="221"/>
      <c r="C103" s="21">
        <f>615.82+1591.81</f>
        <v>2207.63</v>
      </c>
      <c r="D103" s="21">
        <f>7169+7030</f>
        <v>14199</v>
      </c>
      <c r="E103" s="20">
        <v>7500</v>
      </c>
      <c r="F103" s="20">
        <v>8000</v>
      </c>
      <c r="G103" s="20">
        <v>8000</v>
      </c>
    </row>
    <row r="104" spans="1:7" ht="14.5">
      <c r="A104" s="225" t="s">
        <v>172</v>
      </c>
      <c r="B104" s="221"/>
      <c r="C104" s="18">
        <f t="shared" ref="C104:D106" si="0">C105</f>
        <v>4126.51</v>
      </c>
      <c r="D104" s="18">
        <f t="shared" si="0"/>
        <v>6000</v>
      </c>
      <c r="E104" s="19">
        <v>6000</v>
      </c>
      <c r="F104" s="19">
        <v>7000</v>
      </c>
      <c r="G104" s="19">
        <v>8000</v>
      </c>
    </row>
    <row r="105" spans="1:7" ht="14.5">
      <c r="A105" s="222" t="s">
        <v>150</v>
      </c>
      <c r="B105" s="221"/>
      <c r="C105" s="15">
        <f t="shared" si="0"/>
        <v>4126.51</v>
      </c>
      <c r="D105" s="15">
        <f t="shared" si="0"/>
        <v>6000</v>
      </c>
      <c r="E105" s="16">
        <v>6000</v>
      </c>
      <c r="F105" s="16">
        <v>7000</v>
      </c>
      <c r="G105" s="16">
        <v>8000</v>
      </c>
    </row>
    <row r="106" spans="1:7" ht="14.5">
      <c r="A106" s="226" t="s">
        <v>159</v>
      </c>
      <c r="B106" s="221"/>
      <c r="C106" s="21">
        <f t="shared" si="0"/>
        <v>4126.51</v>
      </c>
      <c r="D106" s="21">
        <f t="shared" si="0"/>
        <v>6000</v>
      </c>
      <c r="E106" s="20">
        <v>6000</v>
      </c>
      <c r="F106" s="20">
        <v>7000</v>
      </c>
      <c r="G106" s="20">
        <v>8000</v>
      </c>
    </row>
    <row r="107" spans="1:7" ht="14.5">
      <c r="A107" s="226" t="s">
        <v>160</v>
      </c>
      <c r="B107" s="221"/>
      <c r="C107" s="21">
        <v>4126.51</v>
      </c>
      <c r="D107" s="21">
        <v>6000</v>
      </c>
      <c r="E107" s="20">
        <v>6000</v>
      </c>
      <c r="F107" s="20">
        <v>7000</v>
      </c>
      <c r="G107" s="20">
        <v>8000</v>
      </c>
    </row>
    <row r="108" spans="1:7" ht="14.5">
      <c r="A108" s="227" t="s">
        <v>173</v>
      </c>
      <c r="B108" s="221"/>
      <c r="C108" s="18">
        <f>C109+C113</f>
        <v>48655.29</v>
      </c>
      <c r="D108" s="18">
        <v>0</v>
      </c>
      <c r="E108" s="19">
        <v>0</v>
      </c>
      <c r="F108" s="19">
        <v>0</v>
      </c>
      <c r="G108" s="19">
        <v>0</v>
      </c>
    </row>
    <row r="109" spans="1:7" ht="14.5">
      <c r="A109" s="222" t="s">
        <v>144</v>
      </c>
      <c r="B109" s="221"/>
      <c r="C109" s="15">
        <f>C110</f>
        <v>3000</v>
      </c>
      <c r="D109" s="15">
        <v>0</v>
      </c>
      <c r="E109" s="19">
        <v>0</v>
      </c>
      <c r="F109" s="19">
        <v>0</v>
      </c>
      <c r="G109" s="19">
        <v>0</v>
      </c>
    </row>
    <row r="110" spans="1:7" ht="14.5">
      <c r="A110" s="226" t="s">
        <v>159</v>
      </c>
      <c r="B110" s="221"/>
      <c r="C110" s="21">
        <f>SUM(C111:C112)</f>
        <v>3000</v>
      </c>
      <c r="D110" s="21">
        <v>0</v>
      </c>
      <c r="E110" s="19">
        <v>0</v>
      </c>
      <c r="F110" s="19">
        <v>0</v>
      </c>
      <c r="G110" s="19">
        <v>0</v>
      </c>
    </row>
    <row r="111" spans="1:7" ht="14.5">
      <c r="A111" s="226" t="s">
        <v>164</v>
      </c>
      <c r="B111" s="221"/>
      <c r="C111" s="21">
        <v>3000</v>
      </c>
      <c r="D111" s="21">
        <v>0</v>
      </c>
      <c r="E111" s="19">
        <v>0</v>
      </c>
      <c r="F111" s="19">
        <v>0</v>
      </c>
      <c r="G111" s="19">
        <v>0</v>
      </c>
    </row>
    <row r="112" spans="1:7" ht="14.5">
      <c r="A112" s="226" t="s">
        <v>160</v>
      </c>
      <c r="B112" s="221"/>
      <c r="C112" s="21">
        <v>0</v>
      </c>
      <c r="D112" s="21">
        <v>0</v>
      </c>
      <c r="E112" s="19">
        <v>0</v>
      </c>
      <c r="F112" s="19">
        <v>0</v>
      </c>
      <c r="G112" s="19">
        <v>0</v>
      </c>
    </row>
    <row r="113" spans="1:7" ht="14.5">
      <c r="A113" s="222" t="s">
        <v>150</v>
      </c>
      <c r="B113" s="221"/>
      <c r="C113" s="15">
        <f>C114</f>
        <v>45655.29</v>
      </c>
      <c r="D113" s="15">
        <v>0</v>
      </c>
      <c r="E113" s="19">
        <v>0</v>
      </c>
      <c r="F113" s="19">
        <v>0</v>
      </c>
      <c r="G113" s="19">
        <v>0</v>
      </c>
    </row>
    <row r="114" spans="1:7" ht="14.5">
      <c r="A114" s="226" t="s">
        <v>159</v>
      </c>
      <c r="B114" s="221"/>
      <c r="C114" s="21">
        <f>SUM(C115:C116)</f>
        <v>45655.29</v>
      </c>
      <c r="D114" s="21">
        <v>0</v>
      </c>
      <c r="E114" s="19">
        <v>0</v>
      </c>
      <c r="F114" s="19">
        <v>0</v>
      </c>
      <c r="G114" s="19">
        <v>0</v>
      </c>
    </row>
    <row r="115" spans="1:7" ht="14.5">
      <c r="A115" s="226" t="s">
        <v>164</v>
      </c>
      <c r="B115" s="221"/>
      <c r="C115" s="21">
        <v>45450.29</v>
      </c>
      <c r="D115" s="21">
        <v>0</v>
      </c>
      <c r="E115" s="19">
        <v>0</v>
      </c>
      <c r="F115" s="19">
        <v>0</v>
      </c>
      <c r="G115" s="19">
        <v>0</v>
      </c>
    </row>
    <row r="116" spans="1:7" ht="14.5">
      <c r="A116" s="226" t="s">
        <v>160</v>
      </c>
      <c r="B116" s="221"/>
      <c r="C116" s="21">
        <v>205</v>
      </c>
      <c r="D116" s="21">
        <v>0</v>
      </c>
      <c r="E116" s="19">
        <v>0</v>
      </c>
      <c r="F116" s="19">
        <v>0</v>
      </c>
      <c r="G116" s="19">
        <v>0</v>
      </c>
    </row>
    <row r="117" spans="1:7" ht="14.5">
      <c r="A117" s="227" t="s">
        <v>174</v>
      </c>
      <c r="B117" s="221"/>
      <c r="C117" s="18">
        <f>C118+C122</f>
        <v>30524.69</v>
      </c>
      <c r="D117" s="18">
        <f>D118+D122</f>
        <v>49584</v>
      </c>
      <c r="E117" s="19">
        <v>0</v>
      </c>
      <c r="F117" s="19">
        <v>0</v>
      </c>
      <c r="G117" s="19">
        <v>0</v>
      </c>
    </row>
    <row r="118" spans="1:7" ht="14.5">
      <c r="A118" s="222" t="s">
        <v>144</v>
      </c>
      <c r="B118" s="221"/>
      <c r="C118" s="15">
        <f>C119</f>
        <v>20467.669999999998</v>
      </c>
      <c r="D118" s="15">
        <f>D119</f>
        <v>24584</v>
      </c>
      <c r="E118" s="19">
        <v>0</v>
      </c>
      <c r="F118" s="19">
        <v>0</v>
      </c>
      <c r="G118" s="19">
        <v>0</v>
      </c>
    </row>
    <row r="119" spans="1:7" ht="14.5">
      <c r="A119" s="226" t="s">
        <v>159</v>
      </c>
      <c r="B119" s="221"/>
      <c r="C119" s="21">
        <f>SUM(C120:C121)</f>
        <v>20467.669999999998</v>
      </c>
      <c r="D119" s="21">
        <f>SUM(D120:D121)</f>
        <v>24584</v>
      </c>
      <c r="E119" s="19">
        <v>0</v>
      </c>
      <c r="F119" s="19">
        <v>0</v>
      </c>
      <c r="G119" s="19">
        <v>0</v>
      </c>
    </row>
    <row r="120" spans="1:7" ht="14.5">
      <c r="A120" s="226" t="s">
        <v>164</v>
      </c>
      <c r="B120" s="221"/>
      <c r="C120" s="21">
        <v>19178.61</v>
      </c>
      <c r="D120" s="21">
        <v>23633</v>
      </c>
      <c r="E120" s="19">
        <v>0</v>
      </c>
      <c r="F120" s="19">
        <v>0</v>
      </c>
      <c r="G120" s="19">
        <v>0</v>
      </c>
    </row>
    <row r="121" spans="1:7" ht="14.5">
      <c r="A121" s="226" t="s">
        <v>160</v>
      </c>
      <c r="B121" s="221"/>
      <c r="C121" s="21">
        <v>1289.06</v>
      </c>
      <c r="D121" s="21">
        <v>951</v>
      </c>
      <c r="E121" s="19">
        <v>0</v>
      </c>
      <c r="F121" s="19">
        <v>0</v>
      </c>
      <c r="G121" s="19">
        <v>0</v>
      </c>
    </row>
    <row r="122" spans="1:7" ht="14.5">
      <c r="A122" s="222" t="s">
        <v>150</v>
      </c>
      <c r="B122" s="221"/>
      <c r="C122" s="15">
        <f>C123</f>
        <v>10057.02</v>
      </c>
      <c r="D122" s="15">
        <f>D123</f>
        <v>25000</v>
      </c>
      <c r="E122" s="19">
        <v>0</v>
      </c>
      <c r="F122" s="19">
        <v>0</v>
      </c>
      <c r="G122" s="19">
        <v>0</v>
      </c>
    </row>
    <row r="123" spans="1:7" ht="14.5">
      <c r="A123" s="226" t="s">
        <v>159</v>
      </c>
      <c r="B123" s="221"/>
      <c r="C123" s="21">
        <f>SUM(C124:C125)</f>
        <v>10057.02</v>
      </c>
      <c r="D123" s="21">
        <f>SUM(D124:D125)</f>
        <v>25000</v>
      </c>
      <c r="E123" s="19">
        <v>0</v>
      </c>
      <c r="F123" s="19">
        <v>0</v>
      </c>
      <c r="G123" s="19">
        <v>0</v>
      </c>
    </row>
    <row r="124" spans="1:7" ht="14.5">
      <c r="A124" s="226" t="s">
        <v>164</v>
      </c>
      <c r="B124" s="221"/>
      <c r="C124" s="21">
        <f>8013.54+1322.28</f>
        <v>9335.82</v>
      </c>
      <c r="D124" s="21">
        <v>23050</v>
      </c>
      <c r="E124" s="19">
        <v>0</v>
      </c>
      <c r="F124" s="19">
        <v>0</v>
      </c>
      <c r="G124" s="19">
        <v>0</v>
      </c>
    </row>
    <row r="125" spans="1:7" ht="14.5">
      <c r="A125" s="226" t="s">
        <v>160</v>
      </c>
      <c r="B125" s="221"/>
      <c r="C125" s="21">
        <v>721.2</v>
      </c>
      <c r="D125" s="21">
        <v>1950</v>
      </c>
      <c r="E125" s="19">
        <v>0</v>
      </c>
      <c r="F125" s="19">
        <v>0</v>
      </c>
      <c r="G125" s="19">
        <v>0</v>
      </c>
    </row>
    <row r="126" spans="1:7" ht="14.5">
      <c r="A126" s="225" t="s">
        <v>175</v>
      </c>
      <c r="B126" s="221"/>
      <c r="C126" s="18">
        <v>0</v>
      </c>
      <c r="D126" s="18">
        <f>D127+D131</f>
        <v>72950</v>
      </c>
      <c r="E126" s="19">
        <v>220920</v>
      </c>
      <c r="F126" s="19">
        <v>209220</v>
      </c>
      <c r="G126" s="19">
        <v>209220</v>
      </c>
    </row>
    <row r="127" spans="1:7" ht="14.5">
      <c r="A127" s="222" t="s">
        <v>144</v>
      </c>
      <c r="B127" s="221"/>
      <c r="C127" s="15">
        <v>0</v>
      </c>
      <c r="D127" s="15">
        <f>SUM(D128)</f>
        <v>34950</v>
      </c>
      <c r="E127" s="16">
        <v>152920</v>
      </c>
      <c r="F127" s="16">
        <v>141220</v>
      </c>
      <c r="G127" s="16">
        <v>177220</v>
      </c>
    </row>
    <row r="128" spans="1:7" ht="14.5">
      <c r="A128" s="226" t="s">
        <v>159</v>
      </c>
      <c r="B128" s="221"/>
      <c r="C128" s="21">
        <v>0</v>
      </c>
      <c r="D128" s="21">
        <f>SUM(D129:D130)</f>
        <v>34950</v>
      </c>
      <c r="E128" s="20">
        <v>152920</v>
      </c>
      <c r="F128" s="20">
        <v>141220</v>
      </c>
      <c r="G128" s="20">
        <v>177220</v>
      </c>
    </row>
    <row r="129" spans="1:7" ht="14.5">
      <c r="A129" s="226" t="s">
        <v>164</v>
      </c>
      <c r="B129" s="221"/>
      <c r="C129" s="21">
        <v>0</v>
      </c>
      <c r="D129" s="21">
        <v>30500</v>
      </c>
      <c r="E129" s="20">
        <v>132500</v>
      </c>
      <c r="F129" s="20">
        <v>120800</v>
      </c>
      <c r="G129" s="20">
        <v>156800</v>
      </c>
    </row>
    <row r="130" spans="1:7" ht="14.5">
      <c r="A130" s="226" t="s">
        <v>160</v>
      </c>
      <c r="B130" s="221"/>
      <c r="C130" s="21">
        <v>0</v>
      </c>
      <c r="D130" s="21">
        <v>4450</v>
      </c>
      <c r="E130" s="20">
        <v>20420</v>
      </c>
      <c r="F130" s="20">
        <v>20420</v>
      </c>
      <c r="G130" s="20">
        <v>20420</v>
      </c>
    </row>
    <row r="131" spans="1:7" ht="14.5">
      <c r="A131" s="222" t="s">
        <v>150</v>
      </c>
      <c r="B131" s="221"/>
      <c r="C131" s="15">
        <v>0</v>
      </c>
      <c r="D131" s="15">
        <f>SUM(D132)</f>
        <v>38000</v>
      </c>
      <c r="E131" s="16">
        <v>68000</v>
      </c>
      <c r="F131" s="16">
        <v>68000</v>
      </c>
      <c r="G131" s="16">
        <v>32000</v>
      </c>
    </row>
    <row r="132" spans="1:7" ht="14.5">
      <c r="A132" s="226" t="s">
        <v>159</v>
      </c>
      <c r="B132" s="221"/>
      <c r="C132" s="21">
        <v>0</v>
      </c>
      <c r="D132" s="21">
        <f>D133+D134</f>
        <v>38000</v>
      </c>
      <c r="E132" s="20">
        <v>68000</v>
      </c>
      <c r="F132" s="20">
        <v>68000</v>
      </c>
      <c r="G132" s="20">
        <v>32000</v>
      </c>
    </row>
    <row r="133" spans="1:7" ht="14.5">
      <c r="A133" s="226" t="s">
        <v>164</v>
      </c>
      <c r="B133" s="221"/>
      <c r="C133" s="21">
        <v>0</v>
      </c>
      <c r="D133" s="21">
        <v>33950</v>
      </c>
      <c r="E133" s="20">
        <v>63480</v>
      </c>
      <c r="F133" s="20">
        <v>63480</v>
      </c>
      <c r="G133" s="20">
        <v>27480</v>
      </c>
    </row>
    <row r="134" spans="1:7" ht="14.5">
      <c r="A134" s="226" t="s">
        <v>160</v>
      </c>
      <c r="B134" s="221"/>
      <c r="C134" s="21">
        <v>0</v>
      </c>
      <c r="D134" s="21">
        <v>4050</v>
      </c>
      <c r="E134" s="20">
        <v>4520</v>
      </c>
      <c r="F134" s="20">
        <v>4520</v>
      </c>
      <c r="G134" s="20">
        <v>4520</v>
      </c>
    </row>
  </sheetData>
  <mergeCells count="131">
    <mergeCell ref="A130:B130"/>
    <mergeCell ref="A131:B131"/>
    <mergeCell ref="A132:B132"/>
    <mergeCell ref="A133:B133"/>
    <mergeCell ref="A134:B134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G1"/>
    <mergeCell ref="A3:G3"/>
    <mergeCell ref="A6:B6"/>
    <mergeCell ref="A7:B7"/>
    <mergeCell ref="A8:B8"/>
    <mergeCell ref="A9:B9"/>
    <mergeCell ref="A10:B10"/>
    <mergeCell ref="A11:B11"/>
    <mergeCell ref="A12:B12"/>
  </mergeCells>
  <pageMargins left="0.70866141732283505" right="0.70866141732283505" top="0.74803149606299202" bottom="0.74803149606299202" header="0.31496062992126" footer="0.31496062992126"/>
  <pageSetup paperSize="9" scale="60" fitToHeight="0" orientation="portrait" r:id="rId1"/>
  <headerFooter>
    <oddFooter>&amp;C&amp;P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"/>
  <sheetViews>
    <sheetView view="pageBreakPreview" zoomScale="60" zoomScaleNormal="100" workbookViewId="0">
      <selection activeCell="A10" sqref="A10:C10"/>
    </sheetView>
  </sheetViews>
  <sheetFormatPr defaultColWidth="9.1796875" defaultRowHeight="14"/>
  <cols>
    <col min="1" max="8" width="9.1796875" style="168"/>
    <col min="9" max="9" width="95" style="168" customWidth="1"/>
    <col min="10" max="16384" width="9.1796875" style="168"/>
  </cols>
  <sheetData>
    <row r="1" spans="1:9">
      <c r="A1" s="217" t="s">
        <v>176</v>
      </c>
      <c r="B1" s="217"/>
      <c r="C1" s="217"/>
      <c r="D1" s="217"/>
      <c r="E1" s="217"/>
      <c r="F1" s="217"/>
      <c r="G1" s="217"/>
      <c r="H1" s="217"/>
      <c r="I1" s="217"/>
    </row>
    <row r="3" spans="1:9" ht="15">
      <c r="A3" s="230" t="s">
        <v>177</v>
      </c>
      <c r="B3" s="230"/>
      <c r="C3" s="230"/>
      <c r="D3" s="230"/>
      <c r="E3" s="230"/>
      <c r="F3" s="230"/>
      <c r="G3" s="230"/>
      <c r="H3" s="230"/>
      <c r="I3" s="230"/>
    </row>
    <row r="4" spans="1:9" ht="15.5">
      <c r="A4" s="169"/>
      <c r="B4" s="169"/>
      <c r="C4" s="169"/>
      <c r="D4" s="169"/>
      <c r="E4" s="169"/>
      <c r="F4" s="169"/>
      <c r="G4" s="169"/>
      <c r="H4" s="169"/>
      <c r="I4" s="169"/>
    </row>
    <row r="5" spans="1:9" ht="15.5">
      <c r="A5" s="170"/>
      <c r="B5" s="170"/>
      <c r="C5" s="170"/>
      <c r="D5" s="170"/>
      <c r="E5" s="170"/>
      <c r="F5" s="170"/>
      <c r="G5" s="170"/>
      <c r="H5" s="170"/>
      <c r="I5" s="170"/>
    </row>
    <row r="6" spans="1:9" ht="15.5">
      <c r="A6" s="231" t="s">
        <v>183</v>
      </c>
      <c r="B6" s="231"/>
      <c r="C6" s="231"/>
      <c r="D6" s="231"/>
      <c r="E6" s="231"/>
      <c r="F6" s="231"/>
      <c r="G6" s="231"/>
      <c r="H6" s="231"/>
      <c r="I6" s="231"/>
    </row>
    <row r="7" spans="1:9" ht="15.5">
      <c r="A7" s="231"/>
      <c r="B7" s="231"/>
      <c r="C7" s="231"/>
      <c r="D7" s="231"/>
      <c r="E7" s="231"/>
      <c r="F7" s="231"/>
      <c r="G7" s="231"/>
      <c r="H7" s="231"/>
      <c r="I7" s="231"/>
    </row>
    <row r="8" spans="1:9" ht="15.5">
      <c r="A8" s="167"/>
      <c r="B8" s="171"/>
      <c r="C8" s="172"/>
      <c r="D8" s="173"/>
      <c r="E8" s="173"/>
      <c r="F8" s="174"/>
      <c r="G8" s="174"/>
      <c r="H8" s="171"/>
      <c r="I8" s="175"/>
    </row>
    <row r="9" spans="1:9" ht="15.5">
      <c r="A9" s="228" t="s">
        <v>180</v>
      </c>
      <c r="B9" s="229"/>
      <c r="C9" s="229"/>
      <c r="D9" s="176"/>
      <c r="E9" s="176"/>
      <c r="F9" s="177"/>
      <c r="G9" s="177"/>
      <c r="H9" s="171"/>
      <c r="I9" s="175"/>
    </row>
    <row r="10" spans="1:9" ht="15.5">
      <c r="A10" s="228" t="s">
        <v>184</v>
      </c>
      <c r="B10" s="229"/>
      <c r="C10" s="229"/>
      <c r="D10" s="176"/>
      <c r="E10" s="176"/>
      <c r="F10" s="177"/>
      <c r="G10" s="177"/>
      <c r="H10" s="171"/>
      <c r="I10" s="175"/>
    </row>
    <row r="11" spans="1:9" ht="15.5">
      <c r="A11" s="178"/>
      <c r="B11" s="178"/>
      <c r="C11" s="178"/>
      <c r="D11" s="179"/>
      <c r="E11" s="179"/>
      <c r="F11" s="178"/>
      <c r="G11" s="176"/>
      <c r="H11" s="178"/>
      <c r="I11" s="169"/>
    </row>
    <row r="12" spans="1:9" ht="15.5">
      <c r="A12" s="169"/>
      <c r="B12" s="169"/>
      <c r="C12" s="169"/>
      <c r="D12" s="169"/>
      <c r="E12" s="169"/>
      <c r="F12" s="169"/>
      <c r="G12" s="169"/>
      <c r="H12" s="169"/>
      <c r="I12" s="180" t="s">
        <v>178</v>
      </c>
    </row>
    <row r="13" spans="1:9">
      <c r="A13" s="181"/>
      <c r="B13" s="181"/>
      <c r="C13" s="181"/>
      <c r="D13" s="181"/>
      <c r="E13" s="181"/>
      <c r="F13" s="181"/>
      <c r="G13" s="181"/>
      <c r="H13" s="181"/>
      <c r="I13" s="182"/>
    </row>
    <row r="14" spans="1:9">
      <c r="A14" s="181"/>
      <c r="B14" s="181"/>
      <c r="C14" s="181"/>
      <c r="D14" s="181"/>
      <c r="E14" s="181"/>
      <c r="F14" s="181"/>
      <c r="G14" s="181"/>
      <c r="H14" s="181"/>
      <c r="I14" s="182" t="s">
        <v>179</v>
      </c>
    </row>
  </sheetData>
  <mergeCells count="6">
    <mergeCell ref="A10:C10"/>
    <mergeCell ref="A1:I1"/>
    <mergeCell ref="A3:I3"/>
    <mergeCell ref="A6:I6"/>
    <mergeCell ref="A7:I7"/>
    <mergeCell ref="A9:C9"/>
  </mergeCells>
  <pageMargins left="0.75" right="0.75" top="1" bottom="1" header="0.5" footer="0.5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Višak-manjak i VPU</vt:lpstr>
      <vt:lpstr>POSEBNI DIO</vt:lpstr>
      <vt:lpstr>ZAVRŠNE ODREDBE</vt:lpstr>
      <vt:lpstr>'Višak-manjak i VPU'!Ispis_naslova</vt:lpstr>
      <vt:lpstr>' Račun prihoda i rashoda'!Podrucje_ispisa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Đurđica Kuharski Tončić</cp:lastModifiedBy>
  <cp:lastPrinted>2024-11-07T09:31:00Z</cp:lastPrinted>
  <dcterms:created xsi:type="dcterms:W3CDTF">2022-08-12T12:51:00Z</dcterms:created>
  <dcterms:modified xsi:type="dcterms:W3CDTF">2024-12-18T11:05:02Z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AA13ED46F6F04CDA869BA552545CC82C_13</vt:lpwstr>
  </property>
  <property fmtid="{D5CDD505-2E9C-101B-9397-08002B2CF9AE}" pid="3" name="KSOProductBuildVer">
    <vt:lpwstr>1033-12.2.0.18607</vt:lpwstr>
  </property>
</Properties>
</file>