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Desktop\FINANCIJSKI IZVJEŠTAJ 31.12.2023. god\"/>
    </mc:Choice>
  </mc:AlternateContent>
  <bookViews>
    <workbookView xWindow="0" yWindow="0" windowWidth="24000" windowHeight="9000"/>
  </bookViews>
  <sheets>
    <sheet name="SAŽETAK" sheetId="4" r:id="rId1"/>
    <sheet name="OPĆI DIO" sheetId="1" r:id="rId2"/>
    <sheet name="POSEBNI DIO (1)" sheetId="6" r:id="rId3"/>
    <sheet name="POSEBNI DIO (2)" sheetId="7" r:id="rId4"/>
    <sheet name="OBRAZLOŽENJE" sheetId="8" r:id="rId5"/>
  </sheets>
  <definedNames>
    <definedName name="_xlnm._FilterDatabase" localSheetId="3" hidden="1">'POSEBNI DIO (2)'!$A$11:$F$451</definedName>
    <definedName name="_xlnm.Print_Area" localSheetId="1">'OPĆI DIO'!$A$1:$G$97</definedName>
    <definedName name="_xlnm.Print_Area" localSheetId="2">'POSEBNI DIO (1)'!$A$1:$E$32</definedName>
  </definedNames>
  <calcPr calcId="162913"/>
</workbook>
</file>

<file path=xl/calcChain.xml><?xml version="1.0" encoding="utf-8"?>
<calcChain xmlns="http://schemas.openxmlformats.org/spreadsheetml/2006/main">
  <c r="G83" i="1" l="1"/>
  <c r="D41" i="1"/>
  <c r="E40" i="1"/>
  <c r="D40" i="1"/>
  <c r="E10" i="1"/>
  <c r="D10" i="1"/>
  <c r="C7" i="6"/>
  <c r="C24" i="6" l="1"/>
  <c r="D14" i="6" l="1"/>
  <c r="C16" i="6" l="1"/>
  <c r="C10" i="6"/>
  <c r="C28" i="6" s="1"/>
  <c r="E439" i="7" l="1"/>
  <c r="E441" i="7"/>
  <c r="E443" i="7"/>
  <c r="E447" i="7"/>
  <c r="D439" i="7"/>
  <c r="D441" i="7"/>
  <c r="D443" i="7"/>
  <c r="F443" i="7" s="1"/>
  <c r="D447" i="7"/>
  <c r="F440" i="7"/>
  <c r="F442" i="7"/>
  <c r="F444" i="7"/>
  <c r="F445" i="7"/>
  <c r="F446" i="7"/>
  <c r="F448" i="7"/>
  <c r="F435" i="7"/>
  <c r="F437" i="7"/>
  <c r="F430" i="7"/>
  <c r="F431" i="7"/>
  <c r="E436" i="7"/>
  <c r="E434" i="7"/>
  <c r="E432" i="7"/>
  <c r="E429" i="7"/>
  <c r="D429" i="7"/>
  <c r="D432" i="7"/>
  <c r="D434" i="7"/>
  <c r="D436" i="7"/>
  <c r="F433" i="7"/>
  <c r="E419" i="7"/>
  <c r="E421" i="7"/>
  <c r="D421" i="7"/>
  <c r="F423" i="7"/>
  <c r="F422" i="7"/>
  <c r="E415" i="7"/>
  <c r="D419" i="7"/>
  <c r="D415" i="7"/>
  <c r="D408" i="7"/>
  <c r="D404" i="7" s="1"/>
  <c r="E408" i="7"/>
  <c r="E404" i="7" s="1"/>
  <c r="E373" i="7"/>
  <c r="E377" i="7"/>
  <c r="D373" i="7"/>
  <c r="D375" i="7"/>
  <c r="D377" i="7"/>
  <c r="E370" i="7"/>
  <c r="E369" i="7" s="1"/>
  <c r="D370" i="7"/>
  <c r="D369" i="7" s="1"/>
  <c r="E330" i="7"/>
  <c r="E335" i="7"/>
  <c r="E338" i="7"/>
  <c r="E342" i="7"/>
  <c r="E345" i="7"/>
  <c r="D330" i="7"/>
  <c r="D335" i="7"/>
  <c r="D338" i="7"/>
  <c r="D342" i="7"/>
  <c r="D345" i="7"/>
  <c r="E281" i="7"/>
  <c r="E280" i="7" s="1"/>
  <c r="E279" i="7" s="1"/>
  <c r="D281" i="7"/>
  <c r="D280" i="7" s="1"/>
  <c r="D279" i="7" s="1"/>
  <c r="E229" i="7"/>
  <c r="E269" i="7"/>
  <c r="D270" i="7"/>
  <c r="D269" i="7" s="1"/>
  <c r="F261" i="7"/>
  <c r="F262" i="7"/>
  <c r="F263" i="7"/>
  <c r="F264" i="7"/>
  <c r="F265" i="7"/>
  <c r="F267" i="7"/>
  <c r="E259" i="7"/>
  <c r="D259" i="7"/>
  <c r="E266" i="7"/>
  <c r="D266" i="7"/>
  <c r="F252" i="7"/>
  <c r="F253" i="7"/>
  <c r="E249" i="7"/>
  <c r="E247" i="7"/>
  <c r="D247" i="7"/>
  <c r="D249" i="7"/>
  <c r="E244" i="7"/>
  <c r="E241" i="7"/>
  <c r="E239" i="7"/>
  <c r="D239" i="7"/>
  <c r="D241" i="7"/>
  <c r="D244" i="7"/>
  <c r="E235" i="7"/>
  <c r="E234" i="7" s="1"/>
  <c r="D235" i="7"/>
  <c r="D234" i="7" s="1"/>
  <c r="D229" i="7"/>
  <c r="E232" i="7"/>
  <c r="D232" i="7"/>
  <c r="F212" i="7"/>
  <c r="F216" i="7"/>
  <c r="F217" i="7"/>
  <c r="E215" i="7"/>
  <c r="D215" i="7"/>
  <c r="E209" i="7"/>
  <c r="D209" i="7"/>
  <c r="E206" i="7"/>
  <c r="D206" i="7"/>
  <c r="E203" i="7"/>
  <c r="D203" i="7"/>
  <c r="E181" i="7"/>
  <c r="D181" i="7"/>
  <c r="E184" i="7"/>
  <c r="D184" i="7"/>
  <c r="E186" i="7"/>
  <c r="D186" i="7"/>
  <c r="E189" i="7"/>
  <c r="D189" i="7"/>
  <c r="E192" i="7"/>
  <c r="D192" i="7"/>
  <c r="E194" i="7"/>
  <c r="D194" i="7"/>
  <c r="E169" i="7"/>
  <c r="E167" i="7"/>
  <c r="D169" i="7"/>
  <c r="D167" i="7"/>
  <c r="E150" i="7"/>
  <c r="D150" i="7"/>
  <c r="E157" i="7"/>
  <c r="D157" i="7"/>
  <c r="F148" i="7"/>
  <c r="E147" i="7"/>
  <c r="E146" i="7" s="1"/>
  <c r="D146" i="7"/>
  <c r="E140" i="7"/>
  <c r="E133" i="7" s="1"/>
  <c r="D140" i="7"/>
  <c r="D133" i="7" s="1"/>
  <c r="F114" i="7"/>
  <c r="E121" i="7"/>
  <c r="E116" i="7" s="1"/>
  <c r="D121" i="7"/>
  <c r="D116" i="7" s="1"/>
  <c r="E111" i="7"/>
  <c r="E110" i="7" s="1"/>
  <c r="D111" i="7"/>
  <c r="D110" i="7" s="1"/>
  <c r="E108" i="7"/>
  <c r="E103" i="7"/>
  <c r="D103" i="7"/>
  <c r="D108" i="7"/>
  <c r="E82" i="7"/>
  <c r="E87" i="7"/>
  <c r="E89" i="7"/>
  <c r="E92" i="7"/>
  <c r="E94" i="7"/>
  <c r="E98" i="7"/>
  <c r="D98" i="7"/>
  <c r="D94" i="7"/>
  <c r="D92" i="7"/>
  <c r="D89" i="7"/>
  <c r="D87" i="7"/>
  <c r="D82" i="7"/>
  <c r="F100" i="7"/>
  <c r="E77" i="7"/>
  <c r="E70" i="7" s="1"/>
  <c r="D77" i="7"/>
  <c r="D70" i="7" s="1"/>
  <c r="F79" i="7"/>
  <c r="E65" i="7"/>
  <c r="E58" i="7"/>
  <c r="E47" i="7"/>
  <c r="E41" i="7"/>
  <c r="E37" i="7"/>
  <c r="D37" i="7"/>
  <c r="D41" i="7"/>
  <c r="D47" i="7"/>
  <c r="D58" i="7"/>
  <c r="D65" i="7"/>
  <c r="F16" i="7"/>
  <c r="F24" i="7"/>
  <c r="D23" i="7"/>
  <c r="F23" i="7" s="1"/>
  <c r="D28" i="7"/>
  <c r="E12" i="7"/>
  <c r="E15" i="7"/>
  <c r="D15" i="7"/>
  <c r="F14" i="7"/>
  <c r="D12" i="7"/>
  <c r="F439" i="7" l="1"/>
  <c r="F432" i="7"/>
  <c r="D102" i="7"/>
  <c r="D101" i="7" s="1"/>
  <c r="E372" i="7"/>
  <c r="D414" i="7"/>
  <c r="D428" i="7"/>
  <c r="E200" i="7"/>
  <c r="F215" i="7"/>
  <c r="D403" i="7"/>
  <c r="D438" i="7"/>
  <c r="D166" i="7"/>
  <c r="E368" i="7"/>
  <c r="D81" i="7"/>
  <c r="E149" i="7"/>
  <c r="F209" i="7"/>
  <c r="E238" i="7"/>
  <c r="D11" i="7"/>
  <c r="D11" i="6"/>
  <c r="D12" i="6" s="1"/>
  <c r="D149" i="7"/>
  <c r="D132" i="7" s="1"/>
  <c r="E166" i="7"/>
  <c r="D200" i="7"/>
  <c r="D238" i="7"/>
  <c r="D258" i="7"/>
  <c r="E414" i="7"/>
  <c r="E403" i="7" s="1"/>
  <c r="F434" i="7"/>
  <c r="E438" i="7"/>
  <c r="F447" i="7"/>
  <c r="F441" i="7"/>
  <c r="F429" i="7"/>
  <c r="D180" i="7"/>
  <c r="D246" i="7"/>
  <c r="F259" i="7"/>
  <c r="D329" i="7"/>
  <c r="D372" i="7"/>
  <c r="D368" i="7" s="1"/>
  <c r="F436" i="7"/>
  <c r="D228" i="7"/>
  <c r="E228" i="7"/>
  <c r="E246" i="7"/>
  <c r="F266" i="7"/>
  <c r="E428" i="7"/>
  <c r="D19" i="7"/>
  <c r="C11" i="6" s="1"/>
  <c r="D36" i="7"/>
  <c r="E258" i="7"/>
  <c r="E329" i="7"/>
  <c r="E180" i="7"/>
  <c r="E102" i="7"/>
  <c r="E101" i="7" s="1"/>
  <c r="E81" i="7"/>
  <c r="E36" i="7"/>
  <c r="E11" i="7"/>
  <c r="D15" i="6" l="1"/>
  <c r="D16" i="6" s="1"/>
  <c r="E427" i="7"/>
  <c r="D227" i="7"/>
  <c r="E132" i="7"/>
  <c r="D19" i="6"/>
  <c r="D20" i="6" s="1"/>
  <c r="C19" i="6"/>
  <c r="C20" i="6" s="1"/>
  <c r="D427" i="7"/>
  <c r="D8" i="6"/>
  <c r="E10" i="7"/>
  <c r="E9" i="7" s="1"/>
  <c r="E8" i="7" s="1"/>
  <c r="E7" i="7" s="1"/>
  <c r="E6" i="7" s="1"/>
  <c r="E5" i="7" s="1"/>
  <c r="E4" i="7" s="1"/>
  <c r="F258" i="7"/>
  <c r="D23" i="6"/>
  <c r="D24" i="6" s="1"/>
  <c r="D179" i="7"/>
  <c r="C8" i="6"/>
  <c r="D10" i="7"/>
  <c r="D9" i="7" s="1"/>
  <c r="D8" i="7" s="1"/>
  <c r="D7" i="7" s="1"/>
  <c r="D6" i="7" s="1"/>
  <c r="D5" i="7" s="1"/>
  <c r="D4" i="7" s="1"/>
  <c r="F36" i="7"/>
  <c r="E227" i="7"/>
  <c r="F180" i="7"/>
  <c r="E179" i="7"/>
  <c r="F438" i="7"/>
  <c r="F428" i="7"/>
  <c r="F427" i="7" l="1"/>
  <c r="E93" i="1" l="1"/>
  <c r="D93" i="1"/>
  <c r="E92" i="1"/>
  <c r="D92" i="1"/>
  <c r="E90" i="1"/>
  <c r="D90" i="1"/>
  <c r="E89" i="1"/>
  <c r="D89" i="1"/>
  <c r="E88" i="1"/>
  <c r="D88" i="1"/>
  <c r="E82" i="1"/>
  <c r="D82" i="1"/>
  <c r="E80" i="1"/>
  <c r="D80" i="1"/>
  <c r="E79" i="1"/>
  <c r="D79" i="1"/>
  <c r="E78" i="1"/>
  <c r="D78" i="1"/>
  <c r="E75" i="1"/>
  <c r="D75" i="1"/>
  <c r="E72" i="1"/>
  <c r="D72" i="1"/>
  <c r="E71" i="1"/>
  <c r="D71" i="1"/>
  <c r="E70" i="1"/>
  <c r="D70" i="1"/>
  <c r="E69" i="1"/>
  <c r="D69" i="1"/>
  <c r="E67" i="1"/>
  <c r="E65" i="1"/>
  <c r="D65" i="1"/>
  <c r="E63" i="1"/>
  <c r="D63" i="1"/>
  <c r="E62" i="1"/>
  <c r="D62" i="1"/>
  <c r="E60" i="1"/>
  <c r="D60" i="1"/>
  <c r="E55" i="1"/>
  <c r="D55" i="1"/>
  <c r="E52" i="1"/>
  <c r="D52" i="1"/>
  <c r="E51" i="1"/>
  <c r="E53" i="1"/>
  <c r="D53" i="1"/>
  <c r="D47" i="1"/>
  <c r="E47" i="1"/>
  <c r="E46" i="1"/>
  <c r="D46" i="1"/>
  <c r="D43" i="1"/>
  <c r="E42" i="1"/>
  <c r="E39" i="1" s="1"/>
  <c r="D42" i="1"/>
  <c r="D39" i="1" s="1"/>
  <c r="E9" i="1"/>
  <c r="D9" i="1"/>
  <c r="G71" i="1" l="1"/>
  <c r="G78" i="1"/>
  <c r="G88" i="1"/>
  <c r="G93" i="1"/>
  <c r="G58" i="1"/>
  <c r="G63" i="1"/>
  <c r="G68" i="1"/>
  <c r="G72" i="1"/>
  <c r="G41" i="1"/>
  <c r="G40" i="1"/>
  <c r="G67" i="1"/>
  <c r="G44" i="1"/>
  <c r="G53" i="1"/>
  <c r="G56" i="1"/>
  <c r="G60" i="1"/>
  <c r="G92" i="1"/>
  <c r="G42" i="1"/>
  <c r="G46" i="1"/>
  <c r="G90" i="1"/>
  <c r="G82" i="1"/>
  <c r="G59" i="1"/>
  <c r="G51" i="1"/>
  <c r="G75" i="1"/>
  <c r="G79" i="1"/>
  <c r="G73" i="1"/>
  <c r="G70" i="1"/>
  <c r="G65" i="1"/>
  <c r="G62" i="1"/>
  <c r="G57" i="1"/>
  <c r="G52" i="1"/>
  <c r="G50" i="1"/>
  <c r="G55" i="1"/>
  <c r="G69" i="1"/>
  <c r="G66" i="1"/>
  <c r="D87" i="1"/>
  <c r="E77" i="1"/>
  <c r="D77" i="1"/>
  <c r="D76" i="1" s="1"/>
  <c r="D61" i="1"/>
  <c r="E49" i="1"/>
  <c r="D45" i="1"/>
  <c r="D38" i="1" s="1"/>
  <c r="E45" i="1"/>
  <c r="D28" i="6"/>
  <c r="D27" i="6"/>
  <c r="C27" i="6"/>
  <c r="C29" i="6" s="1"/>
  <c r="C30" i="6" s="1"/>
  <c r="D30" i="6"/>
  <c r="F5" i="7"/>
  <c r="F6" i="7"/>
  <c r="F7" i="7"/>
  <c r="F8" i="7"/>
  <c r="F9" i="7"/>
  <c r="F10" i="7"/>
  <c r="F11" i="7"/>
  <c r="F12" i="7"/>
  <c r="F13" i="7"/>
  <c r="F15" i="7"/>
  <c r="F17" i="7"/>
  <c r="F18" i="7"/>
  <c r="F19" i="7"/>
  <c r="F25" i="7"/>
  <c r="F28" i="7"/>
  <c r="F29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8" i="7"/>
  <c r="F70" i="7"/>
  <c r="F77" i="7"/>
  <c r="F78" i="7"/>
  <c r="F80" i="7"/>
  <c r="F81" i="7"/>
  <c r="F82" i="7"/>
  <c r="F83" i="7"/>
  <c r="F84" i="7"/>
  <c r="F85" i="7"/>
  <c r="F86" i="7"/>
  <c r="F87" i="7"/>
  <c r="F88" i="7"/>
  <c r="F89" i="7"/>
  <c r="F90" i="7"/>
  <c r="F92" i="7"/>
  <c r="F93" i="7"/>
  <c r="F94" i="7"/>
  <c r="F95" i="7"/>
  <c r="F96" i="7"/>
  <c r="F97" i="7"/>
  <c r="F98" i="7"/>
  <c r="F99" i="7"/>
  <c r="F101" i="7"/>
  <c r="F102" i="7"/>
  <c r="F103" i="7"/>
  <c r="F104" i="7"/>
  <c r="F89" i="1"/>
  <c r="F106" i="7"/>
  <c r="F107" i="7"/>
  <c r="F108" i="7"/>
  <c r="F109" i="7"/>
  <c r="F110" i="7"/>
  <c r="F111" i="7"/>
  <c r="F112" i="7"/>
  <c r="F115" i="7"/>
  <c r="F116" i="7"/>
  <c r="F121" i="7"/>
  <c r="F122" i="7"/>
  <c r="F123" i="7"/>
  <c r="F131" i="7"/>
  <c r="F132" i="7"/>
  <c r="F133" i="7"/>
  <c r="F140" i="7"/>
  <c r="F141" i="7"/>
  <c r="F142" i="7"/>
  <c r="F146" i="7"/>
  <c r="F147" i="7"/>
  <c r="F149" i="7"/>
  <c r="F150" i="7"/>
  <c r="F151" i="7"/>
  <c r="F157" i="7"/>
  <c r="F158" i="7"/>
  <c r="F160" i="7"/>
  <c r="F161" i="7"/>
  <c r="F166" i="7"/>
  <c r="F167" i="7"/>
  <c r="F168" i="7"/>
  <c r="F169" i="7"/>
  <c r="F170" i="7"/>
  <c r="F179" i="7"/>
  <c r="F181" i="7"/>
  <c r="F182" i="7"/>
  <c r="F183" i="7"/>
  <c r="F184" i="7"/>
  <c r="F185" i="7"/>
  <c r="F186" i="7"/>
  <c r="F187" i="7"/>
  <c r="F189" i="7"/>
  <c r="F191" i="7"/>
  <c r="F192" i="7"/>
  <c r="F193" i="7"/>
  <c r="F200" i="7"/>
  <c r="F203" i="7"/>
  <c r="F204" i="7"/>
  <c r="F206" i="7"/>
  <c r="F208" i="7"/>
  <c r="F227" i="7"/>
  <c r="F228" i="7"/>
  <c r="F229" i="7"/>
  <c r="F230" i="7"/>
  <c r="F232" i="7"/>
  <c r="F233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69" i="7"/>
  <c r="F270" i="7"/>
  <c r="F271" i="7"/>
  <c r="F279" i="7"/>
  <c r="F280" i="7"/>
  <c r="F281" i="7"/>
  <c r="F282" i="7"/>
  <c r="F328" i="7"/>
  <c r="F329" i="7"/>
  <c r="F330" i="7"/>
  <c r="F331" i="7"/>
  <c r="F332" i="7"/>
  <c r="F335" i="7"/>
  <c r="F336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403" i="7"/>
  <c r="F404" i="7"/>
  <c r="F408" i="7"/>
  <c r="F409" i="7"/>
  <c r="F414" i="7"/>
  <c r="F415" i="7"/>
  <c r="F416" i="7"/>
  <c r="F419" i="7"/>
  <c r="F420" i="7"/>
  <c r="F421" i="7"/>
  <c r="F4" i="7"/>
  <c r="F41" i="1" l="1"/>
  <c r="G45" i="1"/>
  <c r="G77" i="1"/>
  <c r="F92" i="1"/>
  <c r="F88" i="1"/>
  <c r="F55" i="1"/>
  <c r="F44" i="1"/>
  <c r="D29" i="6"/>
  <c r="I25" i="4" l="1"/>
  <c r="H25" i="4"/>
  <c r="D49" i="1"/>
  <c r="G49" i="1" s="1"/>
  <c r="E54" i="1"/>
  <c r="F54" i="1"/>
  <c r="F84" i="1" s="1"/>
  <c r="D54" i="1"/>
  <c r="E61" i="1"/>
  <c r="G61" i="1" s="1"/>
  <c r="E81" i="1"/>
  <c r="D81" i="1"/>
  <c r="F85" i="1"/>
  <c r="F94" i="1" s="1"/>
  <c r="E87" i="1"/>
  <c r="G87" i="1" s="1"/>
  <c r="F81" i="1"/>
  <c r="G8" i="1"/>
  <c r="G10" i="1"/>
  <c r="G12" i="1"/>
  <c r="G15" i="1"/>
  <c r="G18" i="1"/>
  <c r="G19" i="1"/>
  <c r="G22" i="1"/>
  <c r="G24" i="1"/>
  <c r="G25" i="1"/>
  <c r="E17" i="1"/>
  <c r="D17" i="1"/>
  <c r="D30" i="1"/>
  <c r="E23" i="1"/>
  <c r="D23" i="1"/>
  <c r="D28" i="1"/>
  <c r="E28" i="1"/>
  <c r="G23" i="1" l="1"/>
  <c r="G54" i="1"/>
  <c r="D84" i="1"/>
  <c r="G39" i="1"/>
  <c r="G81" i="1"/>
  <c r="G17" i="1"/>
  <c r="G9" i="1"/>
  <c r="G28" i="1"/>
  <c r="E8" i="6"/>
  <c r="E27" i="6"/>
  <c r="E15" i="6"/>
  <c r="E7" i="6"/>
  <c r="E10" i="6"/>
  <c r="E12" i="6"/>
  <c r="E14" i="6"/>
  <c r="E16" i="6"/>
  <c r="E18" i="6"/>
  <c r="E20" i="6"/>
  <c r="E22" i="6"/>
  <c r="E30" i="1"/>
  <c r="I20" i="4" s="1"/>
  <c r="E30" i="6" l="1"/>
  <c r="G30" i="1"/>
  <c r="I26" i="4"/>
  <c r="E19" i="6"/>
  <c r="E23" i="6"/>
  <c r="E11" i="6"/>
  <c r="E28" i="6" l="1"/>
  <c r="E29" i="6" l="1"/>
  <c r="E86" i="1"/>
  <c r="C86" i="1"/>
  <c r="D86" i="1"/>
  <c r="D85" i="1" s="1"/>
  <c r="D94" i="1" s="1"/>
  <c r="H15" i="4" s="1"/>
  <c r="C87" i="1"/>
  <c r="C85" i="1"/>
  <c r="E76" i="1"/>
  <c r="C77" i="1"/>
  <c r="C76" i="1" s="1"/>
  <c r="C61" i="1"/>
  <c r="C54" i="1"/>
  <c r="C49" i="1"/>
  <c r="C45" i="1"/>
  <c r="E43" i="1"/>
  <c r="C43" i="1"/>
  <c r="C39" i="1"/>
  <c r="D29" i="1"/>
  <c r="E29" i="1"/>
  <c r="D27" i="1"/>
  <c r="D26" i="1" s="1"/>
  <c r="E27" i="1"/>
  <c r="C27" i="1"/>
  <c r="C26" i="1" s="1"/>
  <c r="C23" i="1"/>
  <c r="D21" i="1"/>
  <c r="E21" i="1"/>
  <c r="G21" i="1" s="1"/>
  <c r="C21" i="1"/>
  <c r="D16" i="1"/>
  <c r="E16" i="1"/>
  <c r="C17" i="1"/>
  <c r="C16" i="1" s="1"/>
  <c r="D14" i="1"/>
  <c r="D13" i="1" s="1"/>
  <c r="E14" i="1"/>
  <c r="C14" i="1"/>
  <c r="C13" i="1" s="1"/>
  <c r="C9" i="1"/>
  <c r="D7" i="1"/>
  <c r="E7" i="1"/>
  <c r="C7" i="1"/>
  <c r="H26" i="4"/>
  <c r="G26" i="4"/>
  <c r="G43" i="1" l="1"/>
  <c r="E38" i="1"/>
  <c r="G29" i="1"/>
  <c r="G7" i="1"/>
  <c r="G76" i="1"/>
  <c r="E85" i="1"/>
  <c r="G86" i="1"/>
  <c r="E84" i="1"/>
  <c r="D95" i="1"/>
  <c r="D48" i="1"/>
  <c r="E13" i="1"/>
  <c r="G13" i="1" s="1"/>
  <c r="G14" i="1"/>
  <c r="G16" i="1"/>
  <c r="C94" i="1"/>
  <c r="E26" i="1"/>
  <c r="G26" i="1" s="1"/>
  <c r="G27" i="1"/>
  <c r="C20" i="1"/>
  <c r="C38" i="1"/>
  <c r="C84" i="1"/>
  <c r="E6" i="1"/>
  <c r="C48" i="1"/>
  <c r="E48" i="1"/>
  <c r="C6" i="1"/>
  <c r="C31" i="1" s="1"/>
  <c r="E20" i="1"/>
  <c r="D6" i="1"/>
  <c r="D20" i="1"/>
  <c r="G6" i="1" l="1"/>
  <c r="G38" i="1"/>
  <c r="E94" i="1"/>
  <c r="E95" i="1" s="1"/>
  <c r="G85" i="1"/>
  <c r="I48" i="1"/>
  <c r="G48" i="1"/>
  <c r="G84" i="1"/>
  <c r="C95" i="1"/>
  <c r="G20" i="1"/>
  <c r="E31" i="1"/>
  <c r="D31" i="1"/>
  <c r="G95" i="1" l="1"/>
  <c r="I15" i="4"/>
  <c r="G94" i="1"/>
  <c r="D32" i="1"/>
  <c r="E32" i="1"/>
  <c r="G31" i="1"/>
  <c r="E19" i="4"/>
  <c r="I10" i="4" l="1"/>
  <c r="I13" i="4"/>
  <c r="G32" i="1"/>
  <c r="E20" i="4"/>
  <c r="I16" i="4" l="1"/>
  <c r="F13" i="4"/>
  <c r="F24" i="4" s="1"/>
  <c r="G13" i="4"/>
  <c r="H13" i="4"/>
  <c r="E13" i="4"/>
  <c r="E10" i="4" l="1"/>
  <c r="E23" i="4" s="1"/>
  <c r="F19" i="4"/>
  <c r="F20" i="4"/>
  <c r="E24" i="4"/>
  <c r="F10" i="4"/>
  <c r="H10" i="4"/>
  <c r="H16" i="4" s="1"/>
  <c r="F23" i="4" l="1"/>
  <c r="E16" i="4"/>
  <c r="F16" i="4"/>
  <c r="G10" i="4"/>
  <c r="G16" i="4" l="1"/>
  <c r="C29" i="1"/>
  <c r="C32" i="1" s="1"/>
</calcChain>
</file>

<file path=xl/sharedStrings.xml><?xml version="1.0" encoding="utf-8"?>
<sst xmlns="http://schemas.openxmlformats.org/spreadsheetml/2006/main" count="1587" uniqueCount="716">
  <si>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</si>
  <si>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</si>
  <si>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</si>
  <si>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</si>
  <si>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</si>
  <si>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</si>
  <si>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</si>
  <si>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</si>
  <si>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</si>
  <si>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</si>
  <si>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</si>
  <si>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</si>
  <si>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</si>
  <si>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</si>
  <si>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</si>
  <si>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</si>
  <si>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</si>
  <si>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</si>
  <si>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</si>
  <si>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</si>
  <si>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</si>
  <si>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</si>
  <si>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42</t>
  </si>
  <si>
    <t>Rashodi za nabavu proizvedene dugotrajne imovine</t>
  </si>
  <si>
    <t>422</t>
  </si>
  <si>
    <t>Postrojenja i oprema</t>
  </si>
  <si>
    <t>6</t>
  </si>
  <si>
    <t>Prihodi poslovanja</t>
  </si>
  <si>
    <t>Pomoći iz inozemstva i od subjekata unutar općeg proračuna</t>
  </si>
  <si>
    <t>Prihodi od imovine</t>
  </si>
  <si>
    <t>Prihodi od financijske imovine</t>
  </si>
  <si>
    <t>66</t>
  </si>
  <si>
    <t>Prihodi od prodaje proizvoda i robe te pruženih usluga i prihodi od donacija</t>
  </si>
  <si>
    <t>661</t>
  </si>
  <si>
    <t>Prihodi od prodaje proizvoda i robe te pruženih usluga</t>
  </si>
  <si>
    <t>7</t>
  </si>
  <si>
    <t>Prihodi od prodaje nefinancijske imovine</t>
  </si>
  <si>
    <t>3</t>
  </si>
  <si>
    <t>Rashodi poslovanja</t>
  </si>
  <si>
    <t>324</t>
  </si>
  <si>
    <t xml:space="preserve">Naknade troškova osobama izvan radnog odnosa                                                        </t>
  </si>
  <si>
    <t>4</t>
  </si>
  <si>
    <t>Rashodi za nabavu nefinancijske imovine</t>
  </si>
  <si>
    <t>Rezultat poslovanja</t>
  </si>
  <si>
    <t>Višak prihoda</t>
  </si>
  <si>
    <t>Prihodi iz nadležnog proračuna i od HZZO-a temeljem ugovornih obveza</t>
  </si>
  <si>
    <t>Prihodi iz nadležnog proračuna za financiranje redovne djelatnosti proračunskih korisnika</t>
  </si>
  <si>
    <t>I. OPĆI DIO</t>
  </si>
  <si>
    <t>Prihodi ukupno</t>
  </si>
  <si>
    <t>Rashodi ukupno</t>
  </si>
  <si>
    <t>RAZLIKA − VIŠAK/MANJAK</t>
  </si>
  <si>
    <t>372</t>
  </si>
  <si>
    <t>Ostale naknade građanima i kućanstvima iz proračuna</t>
  </si>
  <si>
    <t>Prihodi od upravnih i administrativnih pristojbi, pristojbi po posebnim propisima i naknada</t>
  </si>
  <si>
    <t>Prihodi po posebnim propisima</t>
  </si>
  <si>
    <t>Pomoći od izvanproračunskih korisnika</t>
  </si>
  <si>
    <t>Pomoći proračunskim korsnicima iz proračuna koji im nije nadležan</t>
  </si>
  <si>
    <t>Donacije od pravnih i fizičkih osoba izvan općeg proračuna</t>
  </si>
  <si>
    <t>Rashodi za nabavu neproizvedene dugotrajne imovine</t>
  </si>
  <si>
    <t>Proračun 2019.</t>
  </si>
  <si>
    <t>Izvršenje 2018.</t>
  </si>
  <si>
    <t>PRIHODI / RASHODI TEKUĆA GODINA</t>
  </si>
  <si>
    <t>Izvršenje prethodne godine</t>
  </si>
  <si>
    <t>Plan tekuće godine</t>
  </si>
  <si>
    <t>Izvršenje tekuće godine</t>
  </si>
  <si>
    <t>VIŠKOVI / MANJKOVI</t>
  </si>
  <si>
    <t>UKUPAN DONOS VIŠKA/MANJKA IZ PRETHODNE(IH) GODINA</t>
  </si>
  <si>
    <t>VIŠAK/MANJAK IZ PRETHODNE(IH) GODINA KOJI ĆE SE RASPOREDITI/POKRITI</t>
  </si>
  <si>
    <t>RAČUN FINANCIRANJA</t>
  </si>
  <si>
    <t>PRIMICI OD FINANCIJSKE IMOVINE I ZADUŽIVANJA</t>
  </si>
  <si>
    <t>IZDACI ZA FINANCIJSKU IMOVINU IOTPLATE ZAJMOVA</t>
  </si>
  <si>
    <t>NETO FINANCIRANJE</t>
  </si>
  <si>
    <t>VIŠAK / MANJAK + NETO FINANCIRANJE</t>
  </si>
  <si>
    <t>II. OPĆI DIO</t>
  </si>
  <si>
    <t>Račun prihoda/      primitka</t>
  </si>
  <si>
    <t>Naziv računa</t>
  </si>
  <si>
    <t>Ostvarenje/             izvršenje prethodne godine</t>
  </si>
  <si>
    <t>Tekući plan</t>
  </si>
  <si>
    <t>Ostvarenje/             izvršenje tekuće godine</t>
  </si>
  <si>
    <t>Indeks</t>
  </si>
  <si>
    <t>5=4/2*100</t>
  </si>
  <si>
    <t>Tekuće pomoći od izvanproračunskih korisnika</t>
  </si>
  <si>
    <t>Tekuće pomoći proračunskim korisnicima iz proračuna koji im nije nadležan</t>
  </si>
  <si>
    <t>Kamate na depozite po viđenju</t>
  </si>
  <si>
    <t>Ostali nespomenuti prihodi</t>
  </si>
  <si>
    <t>Prihodi od pruženih usluga</t>
  </si>
  <si>
    <t>Tekuće donacije</t>
  </si>
  <si>
    <t>Prihodi iz nadležnog proračuna za financiranje rashoda poslovanja</t>
  </si>
  <si>
    <t>PRIHODI I PRIMICI PO EKONOMSKOJ KLASIFIKACIJI</t>
  </si>
  <si>
    <t>RASHODI I IZDACI PO EKONOMSKOJ KLASIFIKACIJI</t>
  </si>
  <si>
    <t>UKUPNO PRIHODI</t>
  </si>
  <si>
    <t>UKUPNO PRIHODI + VIŠAK KORIŠTEN ZA POKRIĆE RASHODA</t>
  </si>
  <si>
    <t>Plaće za redovan rad</t>
  </si>
  <si>
    <t>3121</t>
  </si>
  <si>
    <t>3132</t>
  </si>
  <si>
    <t>Doprinos za obvezno zdravstveno osiguranje</t>
  </si>
  <si>
    <t>Račun rashoda/      izdataka</t>
  </si>
  <si>
    <t>3211</t>
  </si>
  <si>
    <t>Službena putovanja</t>
  </si>
  <si>
    <t>3212</t>
  </si>
  <si>
    <t>Naknade za prijevoz, za rad na terenu i odvojeni život</t>
  </si>
  <si>
    <t>3221</t>
  </si>
  <si>
    <t>3223</t>
  </si>
  <si>
    <t>3224</t>
  </si>
  <si>
    <t>Uredski materijal i ostali materijalni rashodi</t>
  </si>
  <si>
    <t>Energija</t>
  </si>
  <si>
    <t>Materijal i dijelovi za tekuće i investicijsko održavanje</t>
  </si>
  <si>
    <t>3222</t>
  </si>
  <si>
    <t>Materijal i sirovine</t>
  </si>
  <si>
    <t>3225</t>
  </si>
  <si>
    <t>Sitan inventar i auto gume</t>
  </si>
  <si>
    <t>3227</t>
  </si>
  <si>
    <t>Službena, radna i zaštitna odjeća i obuća</t>
  </si>
  <si>
    <t>3231</t>
  </si>
  <si>
    <t>Usluge telefona, pošte,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</si>
  <si>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</si>
  <si>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</si>
  <si>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</si>
  <si>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</si>
  <si>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</si>
  <si>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</si>
  <si>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</si>
  <si>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</si>
  <si>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</si>
  <si>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</si>
  <si>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</si>
  <si>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</si>
  <si>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</si>
  <si>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</si>
  <si>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</si>
  <si>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</si>
  <si>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3431</t>
  </si>
  <si>
    <t>Bankarske usluge i usluge platnog prometa</t>
  </si>
  <si>
    <t>UKUPNO RASHODI</t>
  </si>
  <si>
    <t>RASHODI POSLOVANJA</t>
  </si>
  <si>
    <t>RASHODI ZA NABAVU NEFINANCIJSKE IMOVINE</t>
  </si>
  <si>
    <t>Uredska oprema i namještaj</t>
  </si>
  <si>
    <t>4222</t>
  </si>
  <si>
    <t>Komunikacijska oprema</t>
  </si>
  <si>
    <t>4223</t>
  </si>
  <si>
    <t>Oprema za održavanje i zaštitu</t>
  </si>
  <si>
    <t>4226</t>
  </si>
  <si>
    <t>Sportska i glazbena oprema</t>
  </si>
  <si>
    <t>4227</t>
  </si>
  <si>
    <t>Uređaji, strojevi i oprema za ostale namjene</t>
  </si>
  <si>
    <t>III. POSEBNI DIO</t>
  </si>
  <si>
    <t>PRIHODI I PRIMICI PO IZVORIMA FINANCIRANJA</t>
  </si>
  <si>
    <t>Oznaka     IF</t>
  </si>
  <si>
    <t>Naziv izvora financiranja</t>
  </si>
  <si>
    <t>4=3/2*100</t>
  </si>
  <si>
    <t>Opći prihodi i primici</t>
  </si>
  <si>
    <t>PRIHODI</t>
  </si>
  <si>
    <t>RASHODI</t>
  </si>
  <si>
    <t>Vlastiti prihodi</t>
  </si>
  <si>
    <t>Posebne namjene</t>
  </si>
  <si>
    <t>Prihodi od pomoći</t>
  </si>
  <si>
    <t>Prihodi od donacija</t>
  </si>
  <si>
    <t>Prihodi od nefinancijske imovine</t>
  </si>
  <si>
    <t>Ukupni prihodi</t>
  </si>
  <si>
    <t>Ukupni rashodi</t>
  </si>
  <si>
    <t>Korišteni višak za pokriće rashoda tekuće godine</t>
  </si>
  <si>
    <t>Višak prihoda korišten za pokriće rashoda</t>
  </si>
  <si>
    <t>Proračunski korisnik</t>
  </si>
  <si>
    <t>3111</t>
  </si>
  <si>
    <t>3133</t>
  </si>
  <si>
    <t>3295</t>
  </si>
  <si>
    <t>3213</t>
  </si>
  <si>
    <t>3291</t>
  </si>
  <si>
    <t>3292</t>
  </si>
  <si>
    <t>3296</t>
  </si>
  <si>
    <t>3299</t>
  </si>
  <si>
    <t>3433</t>
  </si>
  <si>
    <t>4221</t>
  </si>
  <si>
    <t>POZICIJA</t>
  </si>
  <si>
    <t>BROJ KONTA</t>
  </si>
  <si>
    <t>VRSTA RASHODA / IZDATAKA</t>
  </si>
  <si>
    <t>PLANIRANO</t>
  </si>
  <si>
    <t>REALIZIRANO</t>
  </si>
  <si>
    <t/>
  </si>
  <si>
    <t>SVEUKUPNO RASHODI / IZDACI</t>
  </si>
  <si>
    <t xml:space="preserve">Korisnik </t>
  </si>
  <si>
    <t>009</t>
  </si>
  <si>
    <t>OSNOVNA ŠKOLA MIHAELA ŠILOBODA</t>
  </si>
  <si>
    <t>Razdjel</t>
  </si>
  <si>
    <t>004</t>
  </si>
  <si>
    <t>UPRAVNI ODJEL ZA DRUŠTVENE DJELATNOSTI</t>
  </si>
  <si>
    <t>Glava</t>
  </si>
  <si>
    <t>00430</t>
  </si>
  <si>
    <t>OSNOVNE ŠKOLE</t>
  </si>
  <si>
    <t>14267</t>
  </si>
  <si>
    <t>Osnovna škola  Mihaela Šiloboda</t>
  </si>
  <si>
    <t>Program</t>
  </si>
  <si>
    <t>4070</t>
  </si>
  <si>
    <t>DECENTRALIZIRANE FUNKCIJE</t>
  </si>
  <si>
    <t>Aktivnost</t>
  </si>
  <si>
    <t>A407001</t>
  </si>
  <si>
    <t xml:space="preserve">Izvor </t>
  </si>
  <si>
    <t>1.1.</t>
  </si>
  <si>
    <t>GRAD SAMOBOR-  Opći prihodi i  primici</t>
  </si>
  <si>
    <t>R2217</t>
  </si>
  <si>
    <t>OŠ M.Šiloboda - uredski materijal i ostali materijalni rashodi</t>
  </si>
  <si>
    <t>R0691</t>
  </si>
  <si>
    <t>OŠ M. Šiloboda - usluge tekućeg i invest. održavanja</t>
  </si>
  <si>
    <t>R2531</t>
  </si>
  <si>
    <t>OŠ M. Šiloboda- zakupnine i najamnine</t>
  </si>
  <si>
    <t>R2134</t>
  </si>
  <si>
    <t>OŠ M.Šiloboda - računalne usluge - etehničar</t>
  </si>
  <si>
    <t>2.9.</t>
  </si>
  <si>
    <t>OSNOVNE ŠKOLE - VLASTITI PRIHODI</t>
  </si>
  <si>
    <t>R1274</t>
  </si>
  <si>
    <t>OŠ M. Šiloboda - službena putovanja</t>
  </si>
  <si>
    <t>R0692</t>
  </si>
  <si>
    <t>3214</t>
  </si>
  <si>
    <t>OŠ M. Šiloboda - ostale naknade troškova zaposlenima</t>
  </si>
  <si>
    <t>R0693</t>
  </si>
  <si>
    <t>OŠ M. Šiloboda - uredski materijal i ostali materijalni rashodi</t>
  </si>
  <si>
    <t>R0694</t>
  </si>
  <si>
    <t>OŠ M. Šiloboda - materijal i dijelovi za tekuće i investicijsko održavanje</t>
  </si>
  <si>
    <t>R0695</t>
  </si>
  <si>
    <t>OŠ M. Šiloboda - sitni inventar i auto gume</t>
  </si>
  <si>
    <t>R0696</t>
  </si>
  <si>
    <t>OŠ M. Šiloboda - službena i zaštitna odjeća</t>
  </si>
  <si>
    <t>R1750</t>
  </si>
  <si>
    <t>OŠ M. Šiloboda - usluge tekućeg i investicijskog održavanja</t>
  </si>
  <si>
    <t>R0697</t>
  </si>
  <si>
    <t>3293</t>
  </si>
  <si>
    <t>OŠ M. Šiloboda - reprezentacija</t>
  </si>
  <si>
    <t>R0698</t>
  </si>
  <si>
    <t>3294</t>
  </si>
  <si>
    <t>OŠ M. Šiloboda - članarine</t>
  </si>
  <si>
    <t>R0699</t>
  </si>
  <si>
    <t>OŠ M. Šiloboda - zatezne kamate</t>
  </si>
  <si>
    <t>R1882</t>
  </si>
  <si>
    <t>3434</t>
  </si>
  <si>
    <t>OŠ M. Šiloboda - ostali nespomenuti financ. rashodi</t>
  </si>
  <si>
    <t>3.1.</t>
  </si>
  <si>
    <t>GRAD SAMOBOR-POSEBNE NAMJENE</t>
  </si>
  <si>
    <t>R0700</t>
  </si>
  <si>
    <t>R0701</t>
  </si>
  <si>
    <t>OŠ M. Šiloboda - stručno usavršavanje zaposlenika</t>
  </si>
  <si>
    <t>R2393</t>
  </si>
  <si>
    <t>OŠ M.Šiloboda- ostale naknade troškova zaposlenima</t>
  </si>
  <si>
    <t>R0702</t>
  </si>
  <si>
    <t>R0703</t>
  </si>
  <si>
    <t>OŠ M. Šiloboda - energija</t>
  </si>
  <si>
    <t>R0704</t>
  </si>
  <si>
    <t>OŠ M. Šiloboda - materijal i dijelovi za tek. i invest. održavanje</t>
  </si>
  <si>
    <t>R2394</t>
  </si>
  <si>
    <t>OŠ.M.Šiloboda- sitni inventar i auto gume</t>
  </si>
  <si>
    <t>R2395</t>
  </si>
  <si>
    <t>OŠ M.Šiloboda- službena, radna i zaštitna odjeća i obuća</t>
  </si>
  <si>
    <t>R0705</t>
  </si>
  <si>
    <t>OŠ M. Šiloboda - usluge telefona, pošte i prijevoza</t>
  </si>
  <si>
    <t>R0706</t>
  </si>
  <si>
    <t>OŠ M. Šiloboda - usluge tekućeg i invest. održavanja - hitne intervencije</t>
  </si>
  <si>
    <t>R0707</t>
  </si>
  <si>
    <t>R1883</t>
  </si>
  <si>
    <t>OŠ M. Šiloboda - usluge promidžbe i informiranja</t>
  </si>
  <si>
    <t>R0708</t>
  </si>
  <si>
    <t>OŠ M. Šiloboda - komunalne i ostale usluge</t>
  </si>
  <si>
    <t>R0709</t>
  </si>
  <si>
    <t>OŠ M. Šiloboda - zakupnine i najamnine</t>
  </si>
  <si>
    <t>R0710</t>
  </si>
  <si>
    <t>OŠ M. Šiloboda - zdravstvene usluge</t>
  </si>
  <si>
    <t>R0711</t>
  </si>
  <si>
    <t>OŠ M. Šiloboda - intelektualne i osobne usluge</t>
  </si>
  <si>
    <t>R0712</t>
  </si>
  <si>
    <t>OŠ M. Šiloboda - računalne usluge</t>
  </si>
  <si>
    <t>R0713</t>
  </si>
  <si>
    <t>OŠ M. Šiloboda - ostale usluge</t>
  </si>
  <si>
    <t>R0714</t>
  </si>
  <si>
    <t>OŠ M. Šiloboda - premije osiguranja</t>
  </si>
  <si>
    <t>R2396</t>
  </si>
  <si>
    <t>OŠ M.Šiloboda- reprezentacija</t>
  </si>
  <si>
    <t>R2397</t>
  </si>
  <si>
    <t>OŠ M.Šiloboda- članarine</t>
  </si>
  <si>
    <t>R1884</t>
  </si>
  <si>
    <t>OŠ M. Šiloboda - pristojbe i naknade</t>
  </si>
  <si>
    <t>R2532</t>
  </si>
  <si>
    <t>OŠ M. Šiloboda - troškovi sudskih postupaka</t>
  </si>
  <si>
    <t>R1885</t>
  </si>
  <si>
    <t>OŠ M. Šiloboda - ostali nespomenuti rashodi poslovanja</t>
  </si>
  <si>
    <t>R0715</t>
  </si>
  <si>
    <t>OŠ M. Šiloboda - bankarske usluge i usluge platnog prometa</t>
  </si>
  <si>
    <t>R0716</t>
  </si>
  <si>
    <t>OŠ M. Šiloboda - ostali financijski rashodi</t>
  </si>
  <si>
    <t>R2398</t>
  </si>
  <si>
    <t>OŠ M.Šiloboda- zatezne kamate</t>
  </si>
  <si>
    <t>R1886</t>
  </si>
  <si>
    <t>OŠ M. Šiloboda - ostali nespomenuti financ.rashodi</t>
  </si>
  <si>
    <t>4.9.</t>
  </si>
  <si>
    <t>OSNOVNE ŠKOLE - PRIHODI OD POMOĆI</t>
  </si>
  <si>
    <t>R1887</t>
  </si>
  <si>
    <t>R1888</t>
  </si>
  <si>
    <t>R2196</t>
  </si>
  <si>
    <t>OŠ M.Šiloboda - zakupnine i najamnine</t>
  </si>
  <si>
    <t>R2620</t>
  </si>
  <si>
    <t>OŠ M.Šiloboda- zdravstvene i veterinarske usluge</t>
  </si>
  <si>
    <t>R2356</t>
  </si>
  <si>
    <t>3722</t>
  </si>
  <si>
    <t>OŠ M.Šiloboda - naknade građanima i kućanstvima u naravi</t>
  </si>
  <si>
    <t>A407012</t>
  </si>
  <si>
    <t>Rashodi za zaposlene - OŠ Mihaela Šiloboda</t>
  </si>
  <si>
    <t>R2009</t>
  </si>
  <si>
    <t>OŠ M.Šiloboda - plaće za redovan rad</t>
  </si>
  <si>
    <t>R2533</t>
  </si>
  <si>
    <t>OŠ M. Šiloboda - plaće po sudskim presudama</t>
  </si>
  <si>
    <t>R2010</t>
  </si>
  <si>
    <t>3113</t>
  </si>
  <si>
    <t>OŠ M.Šiloboda - plaće za prekovremeni rad</t>
  </si>
  <si>
    <t>R2011</t>
  </si>
  <si>
    <t>3114</t>
  </si>
  <si>
    <t>OŠ M.Šiloboda - plaće za posebne uvjete rada</t>
  </si>
  <si>
    <t>R2012</t>
  </si>
  <si>
    <t>OŠ M.Šiloboda - ostali rashodi za zaposlene</t>
  </si>
  <si>
    <t>R2013</t>
  </si>
  <si>
    <t>OŠ M.Šiloboda - doprinosi za zdravstveno osiguranje</t>
  </si>
  <si>
    <t>R2014</t>
  </si>
  <si>
    <t>OŠ M.Šiloboda - naknade za prijevoz, za rad na terenu i odvojeni život</t>
  </si>
  <si>
    <t>R2015</t>
  </si>
  <si>
    <t>OŠ M.Šiloboda - naknada za nezapošljavanje osoba s invaliditetom</t>
  </si>
  <si>
    <t>Kapitalni projekt</t>
  </si>
  <si>
    <t>K407001</t>
  </si>
  <si>
    <t>Ulaganja na materijalnoj imovini</t>
  </si>
  <si>
    <t>R0717</t>
  </si>
  <si>
    <t>OŠ M. Šiloboda - informatička oprema i oprema za učionice</t>
  </si>
  <si>
    <t>R1889</t>
  </si>
  <si>
    <t>OŠ M. Šiloboda - oprema za grijanje, ventilaciju i hlađenje</t>
  </si>
  <si>
    <t>R1505</t>
  </si>
  <si>
    <t>OŠ M. Šiloboda - uređaji, strojevi i oprema</t>
  </si>
  <si>
    <t>424</t>
  </si>
  <si>
    <t>Knjige, umjetnička djela i ostale izložbene vrijednosti</t>
  </si>
  <si>
    <t>R2534</t>
  </si>
  <si>
    <t>4241</t>
  </si>
  <si>
    <t>OŠ M. Šiloboda - knjige</t>
  </si>
  <si>
    <t>R0718</t>
  </si>
  <si>
    <t>OŠ M. Šiloboda - informatička oprema i namještaj</t>
  </si>
  <si>
    <t>R1713</t>
  </si>
  <si>
    <t>OŠ M. Šiloboda - informatička oprema i namještaj - višak</t>
  </si>
  <si>
    <t>R1275</t>
  </si>
  <si>
    <t>R1714</t>
  </si>
  <si>
    <t>R1715</t>
  </si>
  <si>
    <t>R1890</t>
  </si>
  <si>
    <t>OŠ M. Šiloboda - oprema za ostale namjene</t>
  </si>
  <si>
    <t>R1610</t>
  </si>
  <si>
    <t>R1891</t>
  </si>
  <si>
    <t>OŠ M. Šiloboda - udžbenici MZO</t>
  </si>
  <si>
    <t>5.8.</t>
  </si>
  <si>
    <t>OSNOVNE ŠKOLE - PRIHODI OD DONACIJA</t>
  </si>
  <si>
    <t>R2135</t>
  </si>
  <si>
    <t>OŠ M.Šiloboda - informatička oprema i namještaj</t>
  </si>
  <si>
    <t>R2623</t>
  </si>
  <si>
    <t>4224</t>
  </si>
  <si>
    <t>OŠ Mihaela Šiloboda- medicinska i laboratorijska oprema</t>
  </si>
  <si>
    <t>6.5.</t>
  </si>
  <si>
    <t>OSNOVNE ŠKOLE - PRIHODI OD NEFINANCIJSKE IMOVINE</t>
  </si>
  <si>
    <t>R1531</t>
  </si>
  <si>
    <t>4071</t>
  </si>
  <si>
    <t>DODATNE POTREBE U OSNOVNOM ŠKOLSTVU</t>
  </si>
  <si>
    <t>A407101</t>
  </si>
  <si>
    <t>Izborna nastava i ostale izvannastavne aktivnosti</t>
  </si>
  <si>
    <t>R2136</t>
  </si>
  <si>
    <t>OŠ M.Šiloboda - redovan rad - tamburice</t>
  </si>
  <si>
    <t>R2137</t>
  </si>
  <si>
    <t>R2535</t>
  </si>
  <si>
    <t>R0719</t>
  </si>
  <si>
    <t>OŠ M. Šiloboda - intelektualne usluge - izvannastavne aktivnosti</t>
  </si>
  <si>
    <t>R0720</t>
  </si>
  <si>
    <t>OŠ M. Šiloboda - intelektualne i osobne usluge - Jumicar</t>
  </si>
  <si>
    <t>R2536</t>
  </si>
  <si>
    <t>OŠ M.Šiloboda - ostale usluge</t>
  </si>
  <si>
    <t>R2537</t>
  </si>
  <si>
    <t>OŠ M.Šiloboda - reprezentacija</t>
  </si>
  <si>
    <t>R0721</t>
  </si>
  <si>
    <t>R1892</t>
  </si>
  <si>
    <t>OŠ M. Šiloboda - službena putovanja - višak</t>
  </si>
  <si>
    <t>R0722</t>
  </si>
  <si>
    <t>R0723</t>
  </si>
  <si>
    <t>OŠ M. Šiloboda - materijal i sirovine</t>
  </si>
  <si>
    <t>R1566</t>
  </si>
  <si>
    <t>R2138</t>
  </si>
  <si>
    <t>OŠ M.Šiloboda - energija</t>
  </si>
  <si>
    <t>R1568</t>
  </si>
  <si>
    <t>OŠ M. Šiloboda - troškovi prijevoza</t>
  </si>
  <si>
    <t>R0724</t>
  </si>
  <si>
    <t>OŠ M. Šiloboda - ugovor o djelu</t>
  </si>
  <si>
    <t>R1567</t>
  </si>
  <si>
    <t>OŠ M. Šiloboda - intelektualne usluge</t>
  </si>
  <si>
    <t>R0725</t>
  </si>
  <si>
    <t>R1893</t>
  </si>
  <si>
    <t>OŠ M. Šiloboda - reprezentacija - višak</t>
  </si>
  <si>
    <t>366</t>
  </si>
  <si>
    <t>Pomoći proračunskim korisnicima drugih proračuna</t>
  </si>
  <si>
    <t>R2611</t>
  </si>
  <si>
    <t>3661</t>
  </si>
  <si>
    <t>OŠ M.Šiloboda- tekuće pomoći proračunskim korisnicima drugih proračuna</t>
  </si>
  <si>
    <t>R1281</t>
  </si>
  <si>
    <t>R0726</t>
  </si>
  <si>
    <t>OŠ M. Šiloboda - uredski materijal i ostali materijalni rashodi - Fašnik</t>
  </si>
  <si>
    <t>R1277</t>
  </si>
  <si>
    <t>R1278</t>
  </si>
  <si>
    <t>R2353</t>
  </si>
  <si>
    <t>R1279</t>
  </si>
  <si>
    <t>R1280</t>
  </si>
  <si>
    <t>R2354</t>
  </si>
  <si>
    <t>OŠ M. Šiloboda - sportska i glazbena oprema</t>
  </si>
  <si>
    <t>A407103</t>
  </si>
  <si>
    <t>Produženi boravak i školska prehrana</t>
  </si>
  <si>
    <t>R0727</t>
  </si>
  <si>
    <t>OŠ M. Šiloboda - produženi boravak</t>
  </si>
  <si>
    <t>R2538</t>
  </si>
  <si>
    <t>R0728</t>
  </si>
  <si>
    <t>OŠ M. Šiloboda - ostali rashodi za zaposlene</t>
  </si>
  <si>
    <t>R0729</t>
  </si>
  <si>
    <t>OŠ M. Šiloboda - doprinosi za zdravstveno osiguranje</t>
  </si>
  <si>
    <t>R0730</t>
  </si>
  <si>
    <t>OŠ M. Šiloboda - doprinosi za zapošljavanje</t>
  </si>
  <si>
    <t>R0731</t>
  </si>
  <si>
    <t>R0732</t>
  </si>
  <si>
    <t>OŠ M. Šiloboda - naknade za prijevoz na posao i s posla</t>
  </si>
  <si>
    <t>R0733</t>
  </si>
  <si>
    <t>OŠ M. Šiloboda - materijal i sirovine - školska prehrana</t>
  </si>
  <si>
    <t>R0734</t>
  </si>
  <si>
    <t>OŠ M. Šiloboda - obvezni zdravstveni pregledi</t>
  </si>
  <si>
    <t>R0735</t>
  </si>
  <si>
    <t>OŠ M. Šiloboda - usluge zaštite na radu</t>
  </si>
  <si>
    <t>R2088</t>
  </si>
  <si>
    <t>OŠ M.Šiloboda - materijal i sirovine</t>
  </si>
  <si>
    <t>3.9.</t>
  </si>
  <si>
    <t>OSNOVNE ŠKOLE - POSEBNE NAMJENE</t>
  </si>
  <si>
    <t>R1894</t>
  </si>
  <si>
    <t>OŠ M. Šiloboda - redovan rad produženi boravak</t>
  </si>
  <si>
    <t>R0736</t>
  </si>
  <si>
    <t>R0737</t>
  </si>
  <si>
    <t>OŠ M. Šiloboda - materijal i sirovine - školska prehrana - višak</t>
  </si>
  <si>
    <t>R1895</t>
  </si>
  <si>
    <t>R2539</t>
  </si>
  <si>
    <t>OŠ M.Šilobod - ostale usluge</t>
  </si>
  <si>
    <t>R1440</t>
  </si>
  <si>
    <t>OŠ M. Šiloboda - uredska oprema i namještaj - višak</t>
  </si>
  <si>
    <t>R1441</t>
  </si>
  <si>
    <t>OŠ M. Šiloboda- sportska i glazbena oprema - višak</t>
  </si>
  <si>
    <t>R1716</t>
  </si>
  <si>
    <t>OŠ M. Šiloboda - uređaji, strojevi i oprema za ostale namjene - višak</t>
  </si>
  <si>
    <t>922</t>
  </si>
  <si>
    <t>Višak/manjak prihoda</t>
  </si>
  <si>
    <t>R2594</t>
  </si>
  <si>
    <t>9222</t>
  </si>
  <si>
    <t>OŠ M.Šiloboda - materijal i sirovine - školska prehrana - manjak</t>
  </si>
  <si>
    <t>R2400</t>
  </si>
  <si>
    <t>R2401</t>
  </si>
  <si>
    <t>R2402</t>
  </si>
  <si>
    <t>OŠ M. Šiloboda - doprinosi za zdrav. osiguranje</t>
  </si>
  <si>
    <t>R2403</t>
  </si>
  <si>
    <t>OŠ M. Šiloboda - naknada za prijevoz</t>
  </si>
  <si>
    <t>A407104</t>
  </si>
  <si>
    <t>Ostali programi u osnovnom obrazovanju</t>
  </si>
  <si>
    <t>R0738</t>
  </si>
  <si>
    <t>OŠ M. Šiloboda - naknade za rad članova školskog odbora</t>
  </si>
  <si>
    <t>R0739</t>
  </si>
  <si>
    <t>OŠ M. Šiloboda - Odaberi sport</t>
  </si>
  <si>
    <t>R0740</t>
  </si>
  <si>
    <t>OŠ M. Šiloboda - škola u prirodi, mat. putovanja, novigradsko proljeće</t>
  </si>
  <si>
    <t>R1558</t>
  </si>
  <si>
    <t>OŠ M. Šiloboda - Novigradsko proljeće</t>
  </si>
  <si>
    <t>R2257</t>
  </si>
  <si>
    <t>R2258</t>
  </si>
  <si>
    <t>OŠ M.Šiloboda - usluge prijevoza</t>
  </si>
  <si>
    <t>R0741</t>
  </si>
  <si>
    <t>OŠ M. Šiloboda - ostale usluge - slike, izleti i dr.</t>
  </si>
  <si>
    <t>R0742</t>
  </si>
  <si>
    <t>OŠ M. Šiloboda - ostali nesp. rashodi poslovanja - radni listovi, časopisi i dr.</t>
  </si>
  <si>
    <t>R0743</t>
  </si>
  <si>
    <t>OŠ M. Šiloboda - plaće za redovan rad - mentorstvo</t>
  </si>
  <si>
    <t>R0744</t>
  </si>
  <si>
    <t>OŠ M. Šiloboda - doprinosi za zdravstveno osiguranje - mentorstvo</t>
  </si>
  <si>
    <t>R0745</t>
  </si>
  <si>
    <t>OŠ M. Šiloboda - doprinosi za zapošljavanje - mentorstvo</t>
  </si>
  <si>
    <t>R1276</t>
  </si>
  <si>
    <t>OŠ M. Šiloboda - troškovi sudskih postupaka - jubilarne nagrade</t>
  </si>
  <si>
    <t>R1557</t>
  </si>
  <si>
    <t>R1255</t>
  </si>
  <si>
    <t>OŠ M. Šiloboda - Portal dobrote</t>
  </si>
  <si>
    <t>R2615</t>
  </si>
  <si>
    <t>OŠ M.Šiloboda - službena, radna i zaštitna odjeća i obuća</t>
  </si>
  <si>
    <t>R0746</t>
  </si>
  <si>
    <t>R1896</t>
  </si>
  <si>
    <t>OŠ M. Šiloboda - knjige - višak</t>
  </si>
  <si>
    <t>R0747</t>
  </si>
  <si>
    <t>R1717</t>
  </si>
  <si>
    <t>OŠ M. Šiloboda - usluge tekućeg i investicijskog održavanja - višak</t>
  </si>
  <si>
    <t>R2139</t>
  </si>
  <si>
    <t>OŠ M.Šiloboda - ostali nespomenuti rashodi poslovanja</t>
  </si>
  <si>
    <t>Tekući projekt</t>
  </si>
  <si>
    <t>T407105</t>
  </si>
  <si>
    <t>Zaklada "Hrvatska za djecu"- školska kuhinja</t>
  </si>
  <si>
    <t>5.1.</t>
  </si>
  <si>
    <t>GRAD SAMOBOR-PRIHODI OD DONACIJA</t>
  </si>
  <si>
    <t>R0748</t>
  </si>
  <si>
    <t>OŠ M. Šiloboda - mat. i sirovine - Zaklada - školska prehrana</t>
  </si>
  <si>
    <t>T407106</t>
  </si>
  <si>
    <t>Školska shema</t>
  </si>
  <si>
    <t>4.1.</t>
  </si>
  <si>
    <t>GRAD SAMOBOR- POMOĆI</t>
  </si>
  <si>
    <t>R1800</t>
  </si>
  <si>
    <t>OŠ M. Šiloboda - školska shema</t>
  </si>
  <si>
    <t>R1282</t>
  </si>
  <si>
    <t>R1718</t>
  </si>
  <si>
    <t>OŠ M. Šiloboda - školska shema - manjak</t>
  </si>
  <si>
    <t>T407112</t>
  </si>
  <si>
    <t>Pomoćnici u nastavi financirani iz drugih proračuna</t>
  </si>
  <si>
    <t>R1559</t>
  </si>
  <si>
    <t>OŠ M. Šiloboda - plaće za pomoćnike iz drugih proračuna</t>
  </si>
  <si>
    <t>R1560</t>
  </si>
  <si>
    <t>OŠ M. Šiloboda - ostali rashodi za pomoćnike iz drugih proračuna</t>
  </si>
  <si>
    <t>R1561</t>
  </si>
  <si>
    <t>OŠ M. Šiloboda - dopr. za zdravstveno osig. za pomoćnike iz dr. proračuna</t>
  </si>
  <si>
    <t>R1562</t>
  </si>
  <si>
    <t>OŠ M. Šiloboda - doprin. za zapošljavanje za pomoćnike iz dr. proračuna</t>
  </si>
  <si>
    <t>R1563</t>
  </si>
  <si>
    <t>OŠ M. Šiloboda - sl. putovanja za pomoćnike iz dr. proračuna</t>
  </si>
  <si>
    <t>R1564</t>
  </si>
  <si>
    <t>OŠ M. Šiloboda - prijevoz za pomoćnike iz drugih proračuna</t>
  </si>
  <si>
    <t>T407115</t>
  </si>
  <si>
    <t>Vjetar u leđa - pomoćnici u nastavi - faza III</t>
  </si>
  <si>
    <t>R2259</t>
  </si>
  <si>
    <t>OŠ M.Šiloboda - plaće za pomoćnike u nastavi</t>
  </si>
  <si>
    <t>R2260</t>
  </si>
  <si>
    <t>R2261</t>
  </si>
  <si>
    <t>OŠ M. Šiloboda - ostali rashodi za pomoćnike u nastavi</t>
  </si>
  <si>
    <t>R2262</t>
  </si>
  <si>
    <t>OŠ M. Šiloboda - doprinosi za zdrav. osiguranje za pomoćnike u nastavi</t>
  </si>
  <si>
    <t>R2263</t>
  </si>
  <si>
    <t>OŠ M. Šiloboda - naknade za prijevoz pomoćnika u nastavi</t>
  </si>
  <si>
    <t>R1384</t>
  </si>
  <si>
    <t>OŠ M. Šiloboda - plaće za pomoćnike u nastavi</t>
  </si>
  <si>
    <t>R1385</t>
  </si>
  <si>
    <t>OŠ M. Šiloboda - plaće za prekovremeni rad</t>
  </si>
  <si>
    <t>R1386</t>
  </si>
  <si>
    <t>R1387</t>
  </si>
  <si>
    <t>OŠ M. Šiloboda - doprinosi za zdrav. osig. za pomoćnike u nastavi</t>
  </si>
  <si>
    <t>R1388</t>
  </si>
  <si>
    <t>OŠ M. Šiloboda - doprinosi za zapošljavanje za pomoćnike u nastavi</t>
  </si>
  <si>
    <t>R1389</t>
  </si>
  <si>
    <t>OŠ M. Šiloboda - službena putovanja za pomoćnike u nastavi</t>
  </si>
  <si>
    <t>R1390</t>
  </si>
  <si>
    <t>Oš M. Šiloboda - naknade za prijevoz pomoćnika u nastavi</t>
  </si>
  <si>
    <t>R1391</t>
  </si>
  <si>
    <t>R1392</t>
  </si>
  <si>
    <t>R1393</t>
  </si>
  <si>
    <t>OŠ M. Šiloboda - naknade za rad povjerenstva</t>
  </si>
  <si>
    <t>T407116</t>
  </si>
  <si>
    <t>Pomoćnici u nastavi financirani iz Proračuna Grada</t>
  </si>
  <si>
    <t>R0755</t>
  </si>
  <si>
    <t>R2264</t>
  </si>
  <si>
    <t>R0756</t>
  </si>
  <si>
    <t>R0757</t>
  </si>
  <si>
    <t>R0758</t>
  </si>
  <si>
    <t>OŠ M. Šiloboda - doprinosi za zap. za pomoćnike u nastavi</t>
  </si>
  <si>
    <t>R0759</t>
  </si>
  <si>
    <t>R0760</t>
  </si>
  <si>
    <t>OŠ M. Šiloboda - naknade za prijevoz za pomoćnike u nastavi</t>
  </si>
  <si>
    <t>R2265</t>
  </si>
  <si>
    <t>R1417</t>
  </si>
  <si>
    <t>R1418</t>
  </si>
  <si>
    <t>R2266</t>
  </si>
  <si>
    <t>T407117</t>
  </si>
  <si>
    <t>Erasmus+</t>
  </si>
  <si>
    <t>R1547</t>
  </si>
  <si>
    <t>R1548</t>
  </si>
  <si>
    <t>OŠ M. Šiloboda - materijal i sirovina</t>
  </si>
  <si>
    <t>R1549</t>
  </si>
  <si>
    <t>R1550</t>
  </si>
  <si>
    <t>R1551</t>
  </si>
  <si>
    <t>T407118</t>
  </si>
  <si>
    <t>Dan Europe</t>
  </si>
  <si>
    <t>R1864</t>
  </si>
  <si>
    <t>R1863</t>
  </si>
  <si>
    <t>OŠ M. Šiloboda - uredski materijal</t>
  </si>
  <si>
    <t>R1861</t>
  </si>
  <si>
    <t>OŠ M. Šiloboda - glazbeni instrumenti i oprema</t>
  </si>
  <si>
    <t>R1862</t>
  </si>
  <si>
    <t>T407122</t>
  </si>
  <si>
    <t>Pripravništvo HZZ - OŠ M.Šiloboda</t>
  </si>
  <si>
    <t>R2218</t>
  </si>
  <si>
    <t>OŠ M.Šiloboda - plaće za redovan rad - pripravnik razlika osnovice</t>
  </si>
  <si>
    <t>R2081</t>
  </si>
  <si>
    <t>OŠ M.Šiloboda - plaće za redovan rad - pripravnik</t>
  </si>
  <si>
    <t>R2082</t>
  </si>
  <si>
    <t>OŠ M.Šiloboda - ostali rashodi za zaposlene - pripravnik</t>
  </si>
  <si>
    <t>R2083</t>
  </si>
  <si>
    <t>OŠ M.Šiloboda - naknada za prijevoz - pripravnik</t>
  </si>
  <si>
    <t>T407133</t>
  </si>
  <si>
    <t>Vjetar u leđa - faza IV - OŠ M. Šiloboda</t>
  </si>
  <si>
    <t>R2540</t>
  </si>
  <si>
    <t>R2541</t>
  </si>
  <si>
    <t>R2542</t>
  </si>
  <si>
    <t>OŠ M.Šiloboda - ostali rashodi za pomoćnike u nastavi</t>
  </si>
  <si>
    <t>R2543</t>
  </si>
  <si>
    <t>OŠ M.Šiloboda - doprinosi za zdravstveno osiguranje za pomoćnike u nastavi</t>
  </si>
  <si>
    <t>R2544</t>
  </si>
  <si>
    <t>OŠ M.Šiloboda - naknade za prijevoz pomoćnika u nastavi</t>
  </si>
  <si>
    <t>R2545</t>
  </si>
  <si>
    <t>OŠ M.Šiloboda - naknade za rad povjerenstva</t>
  </si>
  <si>
    <t>R2420</t>
  </si>
  <si>
    <t>R2421</t>
  </si>
  <si>
    <t>OŠ M.Šiloboda - doprinosi za zdrav. osig. za pomoćnike u nastavi</t>
  </si>
  <si>
    <t>R2422</t>
  </si>
  <si>
    <t>OŠ M.Šiloboda - službena putovanja za pomoćnike u nastavi</t>
  </si>
  <si>
    <t>R2423</t>
  </si>
  <si>
    <t>R2424</t>
  </si>
  <si>
    <t>OŠ M.Šiloboda - stručno usavršavanje pomoćnika u nastavi</t>
  </si>
  <si>
    <t>R2425</t>
  </si>
  <si>
    <t>OŠ M.Šiloboda - zdravstveni pregledi pomoćnika u nastavi</t>
  </si>
  <si>
    <t>4=4/2*100</t>
  </si>
  <si>
    <t>6632</t>
  </si>
  <si>
    <t>Kapitalne donacije</t>
  </si>
  <si>
    <t>6381</t>
  </si>
  <si>
    <t>Tekuće pomoći iz DP temeljem prijenosa EU sredstava</t>
  </si>
  <si>
    <t>6526</t>
  </si>
  <si>
    <t>prihodi snaslova osiguranja, refundacija šteta</t>
  </si>
  <si>
    <t>4=4/3*100</t>
  </si>
  <si>
    <t>Plaće za prekovremeni rad</t>
  </si>
  <si>
    <t>Plaće za posebne uvjete rada</t>
  </si>
  <si>
    <t>stručno usavršavanje zaposlenika</t>
  </si>
  <si>
    <t>ostale naknade troškova zaposlenima</t>
  </si>
  <si>
    <t>naknade građanima i kučanstvima</t>
  </si>
  <si>
    <t>Ostale naknade građanima i kučanstvima iz proračuna</t>
  </si>
  <si>
    <t>R2942</t>
  </si>
  <si>
    <t>OŠ M. Šiloboda - doprinosi za obv. osiguranje u slučaju nezaposlenosti</t>
  </si>
  <si>
    <t>R2767</t>
  </si>
  <si>
    <t>R2768</t>
  </si>
  <si>
    <t>R2769</t>
  </si>
  <si>
    <t>R2923</t>
  </si>
  <si>
    <t>OŠ M. Šiloboda - komunikacijska oprema</t>
  </si>
  <si>
    <t>T407139</t>
  </si>
  <si>
    <t>Vjetar u leđa - faza V - OŠ M. Šiloboda</t>
  </si>
  <si>
    <t>R2770</t>
  </si>
  <si>
    <t>R2771</t>
  </si>
  <si>
    <t>R2772</t>
  </si>
  <si>
    <t>R2773</t>
  </si>
  <si>
    <t>OŠ M. Šiloboda - doprinosi za zdravstveno osiguranje za pomoćnike u nastavi</t>
  </si>
  <si>
    <t>R2774</t>
  </si>
  <si>
    <t>R2711</t>
  </si>
  <si>
    <t>OŠ M.Šiloboda- plaće za pomoćnike u nastavi</t>
  </si>
  <si>
    <t>R2948</t>
  </si>
  <si>
    <t>R2712</t>
  </si>
  <si>
    <t>OŠ M.Šiloboda- doprinosi za zdravstveno osiguranje za pomoćnike u nastavi</t>
  </si>
  <si>
    <t>R2713</t>
  </si>
  <si>
    <t>OŠ M.Šiloboda- službena putovanja za pomoćnike u nastavi</t>
  </si>
  <si>
    <t>R2714</t>
  </si>
  <si>
    <t>OŠ M.Šiloboda- naknade za prijevoz za pomoćnike u nastavi</t>
  </si>
  <si>
    <t>R2715</t>
  </si>
  <si>
    <t>OŠ M.Šiloboda- stručno usavršavanje pomoćnika u nastavi</t>
  </si>
  <si>
    <t>R2716</t>
  </si>
  <si>
    <t>OŠ M.Šiloboda- zdravstveni pregledi pomoćnika u nastavi</t>
  </si>
  <si>
    <t xml:space="preserve">Manjak prihoda </t>
  </si>
  <si>
    <t>6362</t>
  </si>
  <si>
    <t>Kapitalne pomoći  proračunskim korisnicima iz proračuna koji im nije nadležan</t>
  </si>
  <si>
    <t>Doprinosi za obv. osiguranje u slučaju nezaposlenosti</t>
  </si>
  <si>
    <t>Naknade za rad članova školskog odbora</t>
  </si>
  <si>
    <t>Premije osiguranja</t>
  </si>
  <si>
    <t>Reprezentacija</t>
  </si>
  <si>
    <t>Zatezne kamate</t>
  </si>
  <si>
    <t>Ostali nespomenuti financ. rashodi</t>
  </si>
  <si>
    <t>Knjige</t>
  </si>
  <si>
    <t>6=4/3</t>
  </si>
  <si>
    <t>KLASA:</t>
  </si>
  <si>
    <t>URBROJ:</t>
  </si>
  <si>
    <t>PREDSJEDNICA ŠKOLSKOG ODBORA</t>
  </si>
  <si>
    <t>GODIŠNJI IZVJEŠTAJ O IZVRŠENJU FINANCIJSKOG PLANA OŠ MIHAELA ŠILOBODA ZA 2023. GODINU</t>
  </si>
  <si>
    <r>
      <t>Na temelju članaka 81. do 87. Zakona o proračunu (Narodne novine br.144/21) Upravno vijeće / Školski odbor ____________________ na svo</t>
    </r>
    <r>
      <rPr>
        <sz val="11"/>
        <color theme="1" tint="4.9989318521683403E-2"/>
        <rFont val="Calibri"/>
        <family val="2"/>
        <charset val="238"/>
        <scheme val="minor"/>
      </rPr>
      <t>joj __.</t>
    </r>
    <r>
      <rPr>
        <sz val="11"/>
        <color theme="1"/>
        <rFont val="Calibri"/>
        <family val="2"/>
        <charset val="238"/>
        <scheme val="minor"/>
      </rPr>
      <t xml:space="preserve"> sjednici održanoj __</t>
    </r>
    <r>
      <rPr>
        <sz val="11"/>
        <color theme="1" tint="4.9989318521683403E-2"/>
        <rFont val="Calibri"/>
        <family val="2"/>
        <charset val="238"/>
        <scheme val="minor"/>
      </rPr>
      <t>.02.2024. godine</t>
    </r>
    <r>
      <rPr>
        <sz val="11"/>
        <color theme="1"/>
        <rFont val="Calibri"/>
        <family val="2"/>
        <charset val="238"/>
        <scheme val="minor"/>
      </rPr>
      <t xml:space="preserve"> donijelo je </t>
    </r>
  </si>
  <si>
    <t>R2766</t>
  </si>
  <si>
    <t>R3073</t>
  </si>
  <si>
    <t>OŠ M.Šiloboda - ostale tekuće donacije u naravi</t>
  </si>
  <si>
    <t>R2984</t>
  </si>
  <si>
    <t>OŠ M. Šiloboda - manjak pomoći</t>
  </si>
  <si>
    <t>R2952</t>
  </si>
  <si>
    <t>R2962</t>
  </si>
  <si>
    <t>R2977</t>
  </si>
  <si>
    <t>R2981</t>
  </si>
  <si>
    <t>R2982</t>
  </si>
  <si>
    <t>R2978</t>
  </si>
  <si>
    <t>R2979</t>
  </si>
  <si>
    <t>R2985</t>
  </si>
  <si>
    <t>OŠ M. Šiloboda - materijal za tekuće investicijsko održavanje</t>
  </si>
  <si>
    <t>R2980</t>
  </si>
  <si>
    <t>OŠ M.Šiloboda - naknade građanima i kučanstvima</t>
  </si>
  <si>
    <t>,</t>
  </si>
  <si>
    <t>T407145</t>
  </si>
  <si>
    <t>Vjetar u leđa - faza VI (SF.2.4.06.01) - OŠ M. Šiloboda</t>
  </si>
  <si>
    <t>R3227</t>
  </si>
  <si>
    <t>R3228</t>
  </si>
  <si>
    <t>R3229</t>
  </si>
  <si>
    <t>R3230</t>
  </si>
  <si>
    <t>R3231</t>
  </si>
  <si>
    <t>R3096</t>
  </si>
  <si>
    <t>R3097</t>
  </si>
  <si>
    <t>R3098</t>
  </si>
  <si>
    <t>R3099</t>
  </si>
  <si>
    <t>R3100</t>
  </si>
  <si>
    <t>R3101</t>
  </si>
  <si>
    <t>3812</t>
  </si>
  <si>
    <t>ostale tekuće donacije u naravi</t>
  </si>
  <si>
    <t>Prihodi izvršenja Proračuna za 2023. godinu su na 95% od plana</t>
  </si>
  <si>
    <t>vezani su na najam dvorane, školske kuhinje, prihoda od pomoći i donacija</t>
  </si>
  <si>
    <t xml:space="preserve">Ostvarili smo viškove u iznosu od 11.769 EUR-a, </t>
  </si>
  <si>
    <t>Viškovi 2023. god. će se potrošiti namjenski prema odluci o rasporedu rezultata.</t>
  </si>
  <si>
    <t>Rashodi su na 94,5% od planiranih  za 2023. godinu</t>
  </si>
  <si>
    <t>Materijalni rashodi su korišteni sa funkcioniranje škole podmirivanje redovnih režijskih troškova,</t>
  </si>
  <si>
    <t>nabava materijala i opreme, isplata plaća djelatnicima u produženom boravku i pomoćnicima u nastavi.</t>
  </si>
  <si>
    <t>Tokom 2023. godine imali smo 150-tu obljetnicu škole koja je reflektirala povečanim troškovima koji su</t>
  </si>
  <si>
    <t>obuhvatili organizaciju i provedbu iste.</t>
  </si>
  <si>
    <t>Tajana Petrina</t>
  </si>
  <si>
    <t>IV. RASHODI I IZDACI  PO IZVORIMA FINANCIRANJA, EKONOMSKOJ I PROGRAMSKOJ KLASIFIKACIJI</t>
  </si>
  <si>
    <t>V. OBRAZLOŽENJE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</si>
</sst>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[$-1041A]#,##0.00;\-\ #,##0.00"/>
  </numFmts>
  <fonts count="6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00"/>
      <name val="Geneva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sz val="8"/>
      <color indexed="8"/>
      <name val="Arimo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9"/>
      <color rgb="FF3366FF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1"/>
      <color rgb="FF80808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99CCFF"/>
        <bgColor rgb="FF99CCFF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969696"/>
        <bgColor rgb="FF969696"/>
      </patternFill>
    </fill>
    <fill>
      <patternFill patternType="solid">
        <fgColor rgb="FF00CCFF"/>
        <bgColor rgb="FF00CCFF"/>
      </patternFill>
    </fill>
    <fill>
      <patternFill patternType="solid">
        <fgColor rgb="FF99CC00"/>
        <bgColor rgb="FF99CC00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  <fill>
      <patternFill patternType="solid">
        <fgColor rgb="FF3535FF"/>
        <bgColor rgb="FF3535FF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696969"/>
        <bgColor rgb="FF696969"/>
      </patternFill>
    </fill>
    <fill>
      <patternFill patternType="solid">
        <fgColor rgb="FFA3C9B9"/>
        <bgColor rgb="FFA3C9B9"/>
      </patternFill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03">
    <xf numFmtId="0" fontId="0" fillId="0" borderId="0"/>
    <xf numFmtId="0" fontId="3" fillId="0" borderId="0"/>
    <xf numFmtId="0" fontId="5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7" fillId="0" borderId="0" applyNumberFormat="0" applyFont="0" applyBorder="0" applyProtection="0"/>
    <xf numFmtId="0" fontId="1" fillId="0" borderId="0"/>
    <xf numFmtId="0" fontId="6" fillId="0" borderId="0" applyNumberFormat="0" applyBorder="0" applyProtection="0">
      <alignment wrapText="1"/>
    </xf>
    <xf numFmtId="0" fontId="7" fillId="3" borderId="0" applyNumberFormat="0" applyFont="0" applyBorder="0" applyAlignment="0" applyProtection="0"/>
    <xf numFmtId="0" fontId="7" fillId="4" borderId="0" applyNumberFormat="0" applyFont="0" applyBorder="0" applyAlignment="0" applyProtection="0"/>
    <xf numFmtId="0" fontId="7" fillId="5" borderId="0" applyNumberFormat="0" applyFont="0" applyBorder="0" applyAlignment="0" applyProtection="0"/>
    <xf numFmtId="0" fontId="7" fillId="6" borderId="0" applyNumberFormat="0" applyFont="0" applyBorder="0" applyAlignment="0" applyProtection="0"/>
    <xf numFmtId="0" fontId="7" fillId="7" borderId="0" applyNumberFormat="0" applyFont="0" applyBorder="0" applyAlignment="0" applyProtection="0"/>
    <xf numFmtId="0" fontId="7" fillId="8" borderId="0" applyNumberFormat="0" applyFont="0" applyBorder="0" applyAlignment="0" applyProtection="0"/>
    <xf numFmtId="0" fontId="7" fillId="9" borderId="0" applyNumberFormat="0" applyFont="0" applyBorder="0" applyAlignment="0" applyProtection="0"/>
    <xf numFmtId="0" fontId="7" fillId="10" borderId="0" applyNumberFormat="0" applyFont="0" applyBorder="0" applyAlignment="0" applyProtection="0"/>
    <xf numFmtId="0" fontId="7" fillId="6" borderId="0" applyNumberFormat="0" applyFont="0" applyBorder="0" applyAlignment="0" applyProtection="0"/>
    <xf numFmtId="0" fontId="7" fillId="11" borderId="0" applyNumberFormat="0" applyFont="0" applyBorder="0" applyAlignment="0" applyProtection="0"/>
    <xf numFmtId="0" fontId="7" fillId="12" borderId="0" applyNumberFormat="0" applyFont="0" applyBorder="0" applyAlignment="0" applyProtection="0"/>
    <xf numFmtId="0" fontId="7" fillId="11" borderId="0" applyNumberFormat="0" applyFon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8" applyNumberFormat="0" applyAlignment="0" applyProtection="0"/>
    <xf numFmtId="0" fontId="13" fillId="4" borderId="0" applyNumberFormat="0" applyBorder="0" applyAlignment="0" applyProtection="0"/>
    <xf numFmtId="0" fontId="14" fillId="0" borderId="19" applyNumberFormat="0" applyFill="0" applyAlignment="0" applyProtection="0"/>
    <xf numFmtId="0" fontId="15" fillId="0" borderId="20" applyNumberFormat="0" applyFill="0" applyAlignment="0" applyProtection="0"/>
    <xf numFmtId="0" fontId="16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10" fillId="0" borderId="0"/>
    <xf numFmtId="0" fontId="3" fillId="0" borderId="0"/>
    <xf numFmtId="0" fontId="6" fillId="0" borderId="0" applyNumberFormat="0" applyBorder="0" applyProtection="0">
      <alignment wrapText="1"/>
    </xf>
    <xf numFmtId="0" fontId="10" fillId="0" borderId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6" fillId="0" borderId="0" applyNumberFormat="0" applyBorder="0" applyProtection="0">
      <alignment wrapText="1"/>
    </xf>
    <xf numFmtId="0" fontId="7" fillId="0" borderId="0" applyNumberFormat="0" applyFont="0" applyBorder="0" applyProtection="0"/>
    <xf numFmtId="0" fontId="3" fillId="0" borderId="0">
      <alignment wrapText="1"/>
    </xf>
    <xf numFmtId="0" fontId="7" fillId="0" borderId="0" applyNumberFormat="0" applyFont="0" applyBorder="0" applyProtection="0"/>
    <xf numFmtId="0" fontId="18" fillId="0" borderId="0" applyNumberForma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7" fillId="0" borderId="0" applyNumberFormat="0" applyFont="0" applyBorder="0" applyProtection="0"/>
    <xf numFmtId="0" fontId="19" fillId="0" borderId="22" applyNumberFormat="0" applyFill="0" applyAlignment="0" applyProtection="0"/>
    <xf numFmtId="0" fontId="20" fillId="23" borderId="23" applyNumberFormat="0" applyAlignment="0" applyProtection="0"/>
    <xf numFmtId="4" fontId="6" fillId="22" borderId="24" applyProtection="0">
      <alignment vertical="center"/>
    </xf>
    <xf numFmtId="4" fontId="21" fillId="22" borderId="25" applyProtection="0">
      <alignment vertical="center"/>
    </xf>
    <xf numFmtId="4" fontId="22" fillId="22" borderId="25" applyProtection="0">
      <alignment horizontal="left" vertical="center" indent="1"/>
    </xf>
    <xf numFmtId="0" fontId="22" fillId="22" borderId="25" applyNumberFormat="0" applyProtection="0">
      <alignment horizontal="left" vertical="top" indent="1"/>
    </xf>
    <xf numFmtId="4" fontId="22" fillId="24" borderId="0" applyBorder="0" applyProtection="0">
      <alignment horizontal="left" vertical="center" indent="1"/>
    </xf>
    <xf numFmtId="4" fontId="6" fillId="4" borderId="25" applyProtection="0">
      <alignment horizontal="right" vertical="center"/>
    </xf>
    <xf numFmtId="4" fontId="6" fillId="9" borderId="25" applyProtection="0">
      <alignment horizontal="right" vertical="center"/>
    </xf>
    <xf numFmtId="4" fontId="6" fillId="18" borderId="25" applyProtection="0">
      <alignment horizontal="right" vertical="center"/>
    </xf>
    <xf numFmtId="4" fontId="6" fillId="12" borderId="25" applyProtection="0">
      <alignment horizontal="right" vertical="center"/>
    </xf>
    <xf numFmtId="4" fontId="6" fillId="16" borderId="25" applyProtection="0">
      <alignment horizontal="right" vertical="center"/>
    </xf>
    <xf numFmtId="4" fontId="6" fillId="20" borderId="25" applyProtection="0">
      <alignment horizontal="right" vertical="center"/>
    </xf>
    <xf numFmtId="4" fontId="6" fillId="19" borderId="25" applyProtection="0">
      <alignment horizontal="right" vertical="center"/>
    </xf>
    <xf numFmtId="4" fontId="6" fillId="25" borderId="25" applyProtection="0">
      <alignment horizontal="right" vertical="center"/>
    </xf>
    <xf numFmtId="4" fontId="6" fillId="10" borderId="25" applyProtection="0">
      <alignment horizontal="right" vertical="center"/>
    </xf>
    <xf numFmtId="4" fontId="22" fillId="0" borderId="26" applyFill="0" applyProtection="0">
      <alignment horizontal="left" vertical="center" indent="1"/>
    </xf>
    <xf numFmtId="4" fontId="6" fillId="7" borderId="0" applyBorder="0" applyProtection="0">
      <alignment horizontal="left" vertical="center" indent="1"/>
    </xf>
    <xf numFmtId="4" fontId="23" fillId="26" borderId="0" applyBorder="0" applyProtection="0">
      <alignment horizontal="left" vertical="center" indent="1"/>
    </xf>
    <xf numFmtId="4" fontId="22" fillId="24" borderId="25" applyProtection="0">
      <alignment horizontal="center" vertical="top"/>
    </xf>
    <xf numFmtId="4" fontId="6" fillId="7" borderId="0" applyBorder="0" applyProtection="0">
      <alignment horizontal="left" vertical="center" indent="1"/>
    </xf>
    <xf numFmtId="4" fontId="6" fillId="24" borderId="0" applyBorder="0" applyProtection="0">
      <alignment horizontal="left" vertical="center" indent="1"/>
    </xf>
    <xf numFmtId="0" fontId="6" fillId="26" borderId="25" applyNumberFormat="0" applyProtection="0">
      <alignment horizontal="left" vertical="center" indent="1"/>
    </xf>
    <xf numFmtId="0" fontId="6" fillId="26" borderId="25" applyNumberFormat="0" applyProtection="0">
      <alignment horizontal="left" vertical="top" indent="1"/>
    </xf>
    <xf numFmtId="0" fontId="6" fillId="24" borderId="25" applyNumberFormat="0" applyProtection="0">
      <alignment horizontal="left" vertical="center" indent="1"/>
    </xf>
    <xf numFmtId="0" fontId="6" fillId="24" borderId="25" applyNumberFormat="0" applyProtection="0">
      <alignment horizontal="left" vertical="top" indent="1"/>
    </xf>
    <xf numFmtId="0" fontId="6" fillId="11" borderId="25" applyNumberFormat="0" applyProtection="0">
      <alignment horizontal="left" vertical="center" indent="1"/>
    </xf>
    <xf numFmtId="0" fontId="6" fillId="11" borderId="25" applyNumberFormat="0" applyProtection="0">
      <alignment horizontal="left" vertical="top" indent="1"/>
    </xf>
    <xf numFmtId="0" fontId="24" fillId="7" borderId="25" applyNumberFormat="0" applyProtection="0">
      <alignment horizontal="left" vertical="center" indent="1"/>
    </xf>
    <xf numFmtId="0" fontId="24" fillId="7" borderId="25" applyNumberFormat="0" applyProtection="0">
      <alignment horizontal="left" vertical="center" indent="1"/>
    </xf>
    <xf numFmtId="0" fontId="6" fillId="7" borderId="25" applyNumberFormat="0" applyProtection="0">
      <alignment horizontal="left" vertical="top" indent="1"/>
    </xf>
    <xf numFmtId="0" fontId="6" fillId="0" borderId="0" applyNumberFormat="0" applyBorder="0" applyProtection="0"/>
    <xf numFmtId="4" fontId="6" fillId="27" borderId="25" applyProtection="0">
      <alignment vertical="center"/>
    </xf>
    <xf numFmtId="4" fontId="25" fillId="27" borderId="25" applyProtection="0">
      <alignment vertical="center"/>
    </xf>
    <xf numFmtId="4" fontId="6" fillId="27" borderId="25" applyProtection="0">
      <alignment horizontal="left" vertical="center" indent="1"/>
    </xf>
    <xf numFmtId="0" fontId="6" fillId="27" borderId="25" applyNumberFormat="0" applyProtection="0">
      <alignment horizontal="left" vertical="top" indent="1"/>
    </xf>
    <xf numFmtId="4" fontId="6" fillId="28" borderId="24" applyProtection="0">
      <alignment horizontal="right" vertical="center"/>
    </xf>
    <xf numFmtId="4" fontId="25" fillId="7" borderId="25" applyProtection="0">
      <alignment horizontal="right" vertical="center"/>
    </xf>
    <xf numFmtId="4" fontId="6" fillId="24" borderId="25" applyProtection="0">
      <alignment horizontal="left" vertical="center" indent="1"/>
    </xf>
    <xf numFmtId="0" fontId="22" fillId="24" borderId="25" applyNumberFormat="0" applyProtection="0">
      <alignment horizontal="center" vertical="top" wrapText="1"/>
    </xf>
    <xf numFmtId="4" fontId="26" fillId="28" borderId="0" applyBorder="0" applyProtection="0">
      <alignment horizontal="left" vertical="center" indent="1"/>
    </xf>
    <xf numFmtId="4" fontId="27" fillId="7" borderId="25" applyProtection="0">
      <alignment horizontal="right" vertical="center"/>
    </xf>
    <xf numFmtId="0" fontId="28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30" fillId="8" borderId="1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1" applyFont="1" applyAlignment="1">
      <alignment vertical="center" wrapText="1"/>
    </xf>
    <xf numFmtId="3" fontId="4" fillId="0" borderId="0" xfId="1" applyNumberFormat="1" applyFont="1" applyAlignment="1">
      <alignment vertical="center"/>
    </xf>
    <xf numFmtId="0" fontId="8" fillId="0" borderId="0" xfId="0" applyFont="1"/>
    <xf numFmtId="3" fontId="8" fillId="0" borderId="0" xfId="0" applyNumberFormat="1" applyFont="1"/>
    <xf numFmtId="0" fontId="4" fillId="0" borderId="0" xfId="1" applyFont="1" applyAlignment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3" fontId="4" fillId="0" borderId="0" xfId="1" applyNumberFormat="1" applyFont="1" applyFill="1" applyAlignment="1">
      <alignment vertical="center"/>
    </xf>
    <xf numFmtId="3" fontId="0" fillId="0" borderId="0" xfId="0" applyNumberFormat="1"/>
    <xf numFmtId="0" fontId="37" fillId="0" borderId="0" xfId="0" applyFont="1"/>
    <xf numFmtId="3" fontId="32" fillId="2" borderId="2" xfId="0" applyNumberFormat="1" applyFont="1" applyFill="1" applyBorder="1" applyAlignment="1" applyProtection="1">
      <alignment horizontal="center" vertical="center" wrapText="1"/>
    </xf>
    <xf numFmtId="3" fontId="32" fillId="2" borderId="3" xfId="0" applyNumberFormat="1" applyFont="1" applyFill="1" applyBorder="1" applyAlignment="1" applyProtection="1">
      <alignment horizontal="center" vertical="center" wrapText="1"/>
    </xf>
    <xf numFmtId="3" fontId="32" fillId="0" borderId="0" xfId="1" applyNumberFormat="1" applyFont="1" applyAlignment="1">
      <alignment vertical="center"/>
    </xf>
    <xf numFmtId="0" fontId="33" fillId="0" borderId="0" xfId="1" applyFont="1" applyAlignment="1">
      <alignment vertical="center" wrapText="1"/>
    </xf>
    <xf numFmtId="3" fontId="33" fillId="0" borderId="0" xfId="1" applyNumberFormat="1" applyFont="1" applyAlignment="1">
      <alignment vertical="center"/>
    </xf>
    <xf numFmtId="0" fontId="33" fillId="0" borderId="0" xfId="1" applyFont="1" applyAlignment="1">
      <alignment vertical="center"/>
    </xf>
    <xf numFmtId="3" fontId="37" fillId="0" borderId="0" xfId="0" applyNumberFormat="1" applyFont="1"/>
    <xf numFmtId="0" fontId="38" fillId="0" borderId="9" xfId="4" applyFont="1" applyFill="1" applyBorder="1" applyAlignment="1">
      <alignment horizontal="left"/>
    </xf>
    <xf numFmtId="0" fontId="38" fillId="0" borderId="10" xfId="4" applyFont="1" applyFill="1" applyBorder="1" applyAlignment="1">
      <alignment horizontal="left"/>
    </xf>
    <xf numFmtId="3" fontId="38" fillId="0" borderId="8" xfId="7" applyNumberFormat="1" applyFont="1" applyFill="1" applyBorder="1" applyAlignment="1">
      <alignment horizontal="right" vertical="center"/>
    </xf>
    <xf numFmtId="0" fontId="39" fillId="0" borderId="8" xfId="0" applyFont="1" applyBorder="1"/>
    <xf numFmtId="3" fontId="40" fillId="0" borderId="10" xfId="3" applyNumberFormat="1" applyFont="1" applyFill="1" applyBorder="1" applyAlignment="1"/>
    <xf numFmtId="3" fontId="40" fillId="0" borderId="8" xfId="7" applyNumberFormat="1" applyFont="1" applyFill="1" applyBorder="1" applyAlignment="1">
      <alignment horizontal="right" vertical="center"/>
    </xf>
    <xf numFmtId="0" fontId="38" fillId="0" borderId="9" xfId="2" applyFont="1" applyFill="1" applyBorder="1" applyAlignment="1">
      <alignment horizontal="left" vertical="top"/>
    </xf>
    <xf numFmtId="0" fontId="38" fillId="0" borderId="10" xfId="2" applyFont="1" applyFill="1" applyBorder="1" applyAlignment="1">
      <alignment horizontal="justify" vertical="top"/>
    </xf>
    <xf numFmtId="3" fontId="38" fillId="0" borderId="10" xfId="3" applyNumberFormat="1" applyFont="1" applyFill="1" applyBorder="1" applyAlignment="1"/>
    <xf numFmtId="0" fontId="40" fillId="0" borderId="0" xfId="2" applyFont="1" applyFill="1" applyAlignment="1">
      <alignment horizontal="justify" vertical="top"/>
    </xf>
    <xf numFmtId="3" fontId="40" fillId="0" borderId="0" xfId="3" applyNumberFormat="1" applyFont="1" applyFill="1" applyAlignment="1"/>
    <xf numFmtId="3" fontId="40" fillId="0" borderId="8" xfId="4" applyNumberFormat="1" applyFont="1" applyFill="1" applyBorder="1" applyAlignment="1">
      <alignment horizontal="right"/>
    </xf>
    <xf numFmtId="3" fontId="38" fillId="0" borderId="8" xfId="4" applyNumberFormat="1" applyFont="1" applyFill="1" applyBorder="1" applyAlignment="1">
      <alignment horizontal="right"/>
    </xf>
    <xf numFmtId="3" fontId="38" fillId="0" borderId="0" xfId="3" applyNumberFormat="1" applyFont="1" applyFill="1" applyAlignment="1"/>
    <xf numFmtId="0" fontId="40" fillId="0" borderId="0" xfId="2" applyFont="1" applyFill="1" applyAlignment="1">
      <alignment horizontal="left" vertical="top"/>
    </xf>
    <xf numFmtId="0" fontId="0" fillId="0" borderId="0" xfId="0" applyFont="1"/>
    <xf numFmtId="0" fontId="40" fillId="0" borderId="0" xfId="4" applyFont="1" applyFill="1" applyAlignment="1">
      <alignment wrapText="1"/>
    </xf>
    <xf numFmtId="0" fontId="40" fillId="0" borderId="0" xfId="4" applyFont="1" applyFill="1" applyAlignment="1">
      <alignment horizontal="left" wrapText="1"/>
    </xf>
    <xf numFmtId="0" fontId="41" fillId="0" borderId="8" xfId="0" applyFont="1" applyBorder="1" applyAlignment="1" applyProtection="1">
      <alignment horizontal="center" wrapText="1"/>
    </xf>
    <xf numFmtId="3" fontId="41" fillId="0" borderId="8" xfId="0" applyNumberFormat="1" applyFont="1" applyBorder="1" applyAlignment="1" applyProtection="1">
      <alignment horizontal="center" wrapText="1"/>
    </xf>
    <xf numFmtId="3" fontId="0" fillId="0" borderId="0" xfId="0" applyNumberFormat="1" applyFont="1"/>
    <xf numFmtId="0" fontId="44" fillId="0" borderId="0" xfId="0" applyFont="1"/>
    <xf numFmtId="3" fontId="1" fillId="29" borderId="8" xfId="7" applyNumberFormat="1" applyFont="1" applyFill="1" applyBorder="1" applyAlignment="1">
      <alignment horizontal="right" vertical="center"/>
    </xf>
    <xf numFmtId="44" fontId="0" fillId="0" borderId="0" xfId="101" applyFont="1"/>
    <xf numFmtId="44" fontId="0" fillId="0" borderId="0" xfId="0" applyNumberFormat="1"/>
    <xf numFmtId="0" fontId="46" fillId="0" borderId="0" xfId="0" applyFont="1"/>
    <xf numFmtId="3" fontId="2" fillId="29" borderId="8" xfId="4" applyNumberFormat="1" applyFont="1" applyFill="1" applyBorder="1" applyAlignment="1">
      <alignment horizontal="right"/>
    </xf>
    <xf numFmtId="0" fontId="35" fillId="2" borderId="2" xfId="6" applyFont="1" applyFill="1" applyBorder="1" applyAlignment="1">
      <alignment horizontal="center" vertical="center" wrapText="1"/>
    </xf>
    <xf numFmtId="0" fontId="41" fillId="0" borderId="8" xfId="0" applyFont="1" applyBorder="1" applyAlignment="1" applyProtection="1">
      <alignment horizontal="center" vertical="center" wrapText="1"/>
    </xf>
    <xf numFmtId="3" fontId="41" fillId="0" borderId="8" xfId="0" applyNumberFormat="1" applyFont="1" applyBorder="1" applyAlignment="1" applyProtection="1">
      <alignment horizontal="center" vertical="center" wrapText="1"/>
    </xf>
    <xf numFmtId="3" fontId="2" fillId="0" borderId="8" xfId="0" applyNumberFormat="1" applyFont="1" applyBorder="1" applyAlignment="1" applyProtection="1">
      <alignment horizontal="center" vertical="center" wrapText="1"/>
    </xf>
    <xf numFmtId="0" fontId="40" fillId="0" borderId="10" xfId="2" applyFont="1" applyFill="1" applyBorder="1" applyAlignment="1">
      <alignment vertical="top"/>
    </xf>
    <xf numFmtId="3" fontId="1" fillId="29" borderId="8" xfId="4" applyNumberFormat="1" applyFont="1" applyFill="1" applyBorder="1" applyAlignment="1">
      <alignment horizontal="right"/>
    </xf>
    <xf numFmtId="0" fontId="40" fillId="0" borderId="9" xfId="2" applyFont="1" applyFill="1" applyBorder="1" applyAlignment="1">
      <alignment vertical="top"/>
    </xf>
    <xf numFmtId="0" fontId="38" fillId="0" borderId="28" xfId="2" applyFont="1" applyFill="1" applyBorder="1" applyAlignment="1">
      <alignment vertical="top"/>
    </xf>
    <xf numFmtId="3" fontId="38" fillId="0" borderId="28" xfId="3" applyNumberFormat="1" applyFont="1" applyFill="1" applyBorder="1" applyAlignment="1"/>
    <xf numFmtId="0" fontId="38" fillId="0" borderId="17" xfId="2" applyFont="1" applyFill="1" applyBorder="1" applyAlignment="1">
      <alignment vertical="top"/>
    </xf>
    <xf numFmtId="0" fontId="38" fillId="0" borderId="15" xfId="2" applyFont="1" applyFill="1" applyBorder="1" applyAlignment="1">
      <alignment vertical="top"/>
    </xf>
    <xf numFmtId="3" fontId="38" fillId="0" borderId="15" xfId="3" applyNumberFormat="1" applyFont="1" applyFill="1" applyBorder="1" applyAlignment="1"/>
    <xf numFmtId="3" fontId="38" fillId="0" borderId="16" xfId="3" applyNumberFormat="1" applyFont="1" applyFill="1" applyBorder="1" applyAlignment="1"/>
    <xf numFmtId="0" fontId="43" fillId="0" borderId="13" xfId="2" applyFont="1" applyFill="1" applyBorder="1" applyAlignment="1">
      <alignment vertical="top"/>
    </xf>
    <xf numFmtId="0" fontId="47" fillId="2" borderId="1" xfId="6" applyFont="1" applyFill="1" applyBorder="1" applyAlignment="1">
      <alignment horizontal="center" vertical="center" wrapText="1"/>
    </xf>
    <xf numFmtId="3" fontId="47" fillId="2" borderId="2" xfId="0" applyNumberFormat="1" applyFont="1" applyFill="1" applyBorder="1" applyAlignment="1" applyProtection="1">
      <alignment horizontal="center" wrapText="1"/>
    </xf>
    <xf numFmtId="4" fontId="31" fillId="29" borderId="8" xfId="1" applyNumberFormat="1" applyFont="1" applyFill="1" applyBorder="1" applyAlignment="1">
      <alignment vertical="center"/>
    </xf>
    <xf numFmtId="3" fontId="48" fillId="29" borderId="8" xfId="1" applyNumberFormat="1" applyFont="1" applyFill="1" applyBorder="1" applyAlignment="1">
      <alignment horizontal="center" vertical="center"/>
    </xf>
    <xf numFmtId="3" fontId="49" fillId="0" borderId="0" xfId="1" applyNumberFormat="1" applyFont="1" applyAlignment="1">
      <alignment horizontal="left" vertical="top"/>
    </xf>
    <xf numFmtId="4" fontId="49" fillId="0" borderId="0" xfId="1" applyNumberFormat="1" applyFont="1" applyAlignment="1">
      <alignment vertical="center" wrapText="1"/>
    </xf>
    <xf numFmtId="3" fontId="49" fillId="0" borderId="0" xfId="1" applyNumberFormat="1" applyFont="1" applyAlignment="1">
      <alignment vertical="center"/>
    </xf>
    <xf numFmtId="49" fontId="50" fillId="0" borderId="0" xfId="1" applyNumberFormat="1" applyFont="1" applyAlignment="1">
      <alignment horizontal="left" vertical="top"/>
    </xf>
    <xf numFmtId="4" fontId="50" fillId="0" borderId="0" xfId="1" applyNumberFormat="1" applyFont="1" applyAlignment="1">
      <alignment vertical="center" wrapText="1"/>
    </xf>
    <xf numFmtId="3" fontId="50" fillId="0" borderId="0" xfId="1" applyNumberFormat="1" applyFont="1" applyAlignment="1">
      <alignment vertical="center"/>
    </xf>
    <xf numFmtId="49" fontId="50" fillId="0" borderId="0" xfId="1" applyNumberFormat="1" applyFont="1" applyBorder="1" applyAlignment="1">
      <alignment horizontal="left" vertical="top"/>
    </xf>
    <xf numFmtId="4" fontId="50" fillId="0" borderId="0" xfId="1" applyNumberFormat="1" applyFont="1" applyBorder="1" applyAlignment="1">
      <alignment vertical="center" wrapText="1"/>
    </xf>
    <xf numFmtId="3" fontId="50" fillId="0" borderId="0" xfId="1" applyNumberFormat="1" applyFont="1" applyBorder="1" applyAlignment="1">
      <alignment vertical="center"/>
    </xf>
    <xf numFmtId="3" fontId="49" fillId="0" borderId="8" xfId="1" applyNumberFormat="1" applyFont="1" applyBorder="1" applyAlignment="1">
      <alignment vertical="center"/>
    </xf>
    <xf numFmtId="4" fontId="32" fillId="29" borderId="8" xfId="1" applyNumberFormat="1" applyFont="1" applyFill="1" applyBorder="1" applyAlignment="1">
      <alignment vertical="center"/>
    </xf>
    <xf numFmtId="3" fontId="48" fillId="29" borderId="8" xfId="1" applyNumberFormat="1" applyFont="1" applyFill="1" applyBorder="1" applyAlignment="1">
      <alignment horizontal="center" vertical="center" wrapText="1"/>
    </xf>
    <xf numFmtId="49" fontId="49" fillId="29" borderId="0" xfId="1" applyNumberFormat="1" applyFont="1" applyFill="1" applyAlignment="1">
      <alignment vertical="center"/>
    </xf>
    <xf numFmtId="4" fontId="49" fillId="29" borderId="0" xfId="1" applyNumberFormat="1" applyFont="1" applyFill="1" applyAlignment="1">
      <alignment vertical="center" wrapText="1"/>
    </xf>
    <xf numFmtId="49" fontId="50" fillId="29" borderId="0" xfId="1" applyNumberFormat="1" applyFont="1" applyFill="1" applyAlignment="1">
      <alignment vertical="center"/>
    </xf>
    <xf numFmtId="4" fontId="50" fillId="29" borderId="0" xfId="1" applyNumberFormat="1" applyFont="1" applyFill="1" applyAlignment="1">
      <alignment vertical="center" wrapText="1"/>
    </xf>
    <xf numFmtId="0" fontId="49" fillId="0" borderId="0" xfId="1" applyNumberFormat="1" applyFont="1" applyAlignment="1">
      <alignment horizontal="left" vertical="top"/>
    </xf>
    <xf numFmtId="4" fontId="49" fillId="0" borderId="0" xfId="1" applyNumberFormat="1" applyFont="1" applyAlignment="1">
      <alignment vertical="center"/>
    </xf>
    <xf numFmtId="49" fontId="50" fillId="0" borderId="0" xfId="1" applyNumberFormat="1" applyFont="1" applyAlignment="1">
      <alignment vertical="center"/>
    </xf>
    <xf numFmtId="4" fontId="49" fillId="0" borderId="4" xfId="1" applyNumberFormat="1" applyFont="1" applyBorder="1" applyAlignment="1">
      <alignment vertical="center" wrapText="1"/>
    </xf>
    <xf numFmtId="49" fontId="49" fillId="0" borderId="11" xfId="1" applyNumberFormat="1" applyFont="1" applyBorder="1" applyAlignment="1">
      <alignment horizontal="center" vertical="top"/>
    </xf>
    <xf numFmtId="3" fontId="32" fillId="0" borderId="30" xfId="1" applyNumberFormat="1" applyFont="1" applyBorder="1" applyAlignment="1">
      <alignment horizontal="center" vertical="center"/>
    </xf>
    <xf numFmtId="4" fontId="32" fillId="0" borderId="29" xfId="1" applyNumberFormat="1" applyFont="1" applyBorder="1" applyAlignment="1">
      <alignment horizontal="left" vertical="center" wrapText="1"/>
    </xf>
    <xf numFmtId="3" fontId="33" fillId="0" borderId="32" xfId="1" applyNumberFormat="1" applyFont="1" applyBorder="1" applyAlignment="1">
      <alignment vertical="top"/>
    </xf>
    <xf numFmtId="3" fontId="33" fillId="0" borderId="0" xfId="1" applyNumberFormat="1" applyFont="1" applyBorder="1" applyAlignment="1">
      <alignment vertical="top"/>
    </xf>
    <xf numFmtId="49" fontId="33" fillId="0" borderId="11" xfId="1" applyNumberFormat="1" applyFont="1" applyBorder="1" applyAlignment="1">
      <alignment vertical="top"/>
    </xf>
    <xf numFmtId="49" fontId="33" fillId="0" borderId="4" xfId="1" applyNumberFormat="1" applyFont="1" applyBorder="1" applyAlignment="1">
      <alignment vertical="top"/>
    </xf>
    <xf numFmtId="3" fontId="32" fillId="0" borderId="30" xfId="1" applyNumberFormat="1" applyFont="1" applyBorder="1" applyAlignment="1">
      <alignment horizontal="center" vertical="top"/>
    </xf>
    <xf numFmtId="4" fontId="32" fillId="0" borderId="29" xfId="1" applyNumberFormat="1" applyFont="1" applyBorder="1" applyAlignment="1">
      <alignment vertical="center" wrapText="1"/>
    </xf>
    <xf numFmtId="49" fontId="33" fillId="0" borderId="32" xfId="1" applyNumberFormat="1" applyFont="1" applyBorder="1" applyAlignment="1">
      <alignment horizontal="left" vertical="top"/>
    </xf>
    <xf numFmtId="4" fontId="33" fillId="0" borderId="0" xfId="1" applyNumberFormat="1" applyFont="1" applyBorder="1" applyAlignment="1">
      <alignment vertical="center" wrapText="1"/>
    </xf>
    <xf numFmtId="3" fontId="33" fillId="0" borderId="11" xfId="1" applyNumberFormat="1" applyFont="1" applyBorder="1" applyAlignment="1">
      <alignment horizontal="left" vertical="top"/>
    </xf>
    <xf numFmtId="4" fontId="33" fillId="0" borderId="4" xfId="1" applyNumberFormat="1" applyFont="1" applyBorder="1" applyAlignment="1">
      <alignment vertical="center" wrapText="1"/>
    </xf>
    <xf numFmtId="3" fontId="33" fillId="0" borderId="32" xfId="1" applyNumberFormat="1" applyFont="1" applyBorder="1" applyAlignment="1">
      <alignment horizontal="left" vertical="top"/>
    </xf>
    <xf numFmtId="49" fontId="32" fillId="0" borderId="30" xfId="1" applyNumberFormat="1" applyFont="1" applyBorder="1" applyAlignment="1">
      <alignment horizontal="center" vertical="top"/>
    </xf>
    <xf numFmtId="0" fontId="54" fillId="0" borderId="10" xfId="40" applyNumberFormat="1" applyFont="1" applyFill="1" applyBorder="1" applyAlignment="1">
      <alignment vertical="center" wrapText="1" readingOrder="1"/>
    </xf>
    <xf numFmtId="0" fontId="54" fillId="0" borderId="10" xfId="40" applyNumberFormat="1" applyFont="1" applyFill="1" applyBorder="1" applyAlignment="1">
      <alignment horizontal="right" vertical="center" wrapText="1" readingOrder="1"/>
    </xf>
    <xf numFmtId="10" fontId="33" fillId="0" borderId="33" xfId="1" applyNumberFormat="1" applyFont="1" applyBorder="1" applyAlignment="1">
      <alignment vertical="center"/>
    </xf>
    <xf numFmtId="0" fontId="2" fillId="0" borderId="0" xfId="0" applyFont="1"/>
    <xf numFmtId="10" fontId="49" fillId="0" borderId="8" xfId="1" applyNumberFormat="1" applyFont="1" applyBorder="1" applyAlignment="1">
      <alignment vertical="center"/>
    </xf>
    <xf numFmtId="10" fontId="50" fillId="0" borderId="0" xfId="1" applyNumberFormat="1" applyFont="1" applyAlignment="1">
      <alignment vertical="center"/>
    </xf>
    <xf numFmtId="10" fontId="49" fillId="0" borderId="0" xfId="1" applyNumberFormat="1" applyFont="1" applyAlignment="1">
      <alignment vertical="center"/>
    </xf>
    <xf numFmtId="10" fontId="32" fillId="0" borderId="12" xfId="1" applyNumberFormat="1" applyFont="1" applyBorder="1" applyAlignment="1">
      <alignment vertical="center"/>
    </xf>
    <xf numFmtId="10" fontId="32" fillId="0" borderId="33" xfId="1" applyNumberFormat="1" applyFont="1" applyBorder="1" applyAlignment="1">
      <alignment vertical="center"/>
    </xf>
    <xf numFmtId="10" fontId="32" fillId="0" borderId="31" xfId="1" applyNumberFormat="1" applyFont="1" applyBorder="1" applyAlignment="1">
      <alignment vertical="center"/>
    </xf>
    <xf numFmtId="3" fontId="33" fillId="0" borderId="0" xfId="1" applyNumberFormat="1" applyFont="1" applyBorder="1" applyAlignment="1">
      <alignment horizontal="left" vertical="top"/>
    </xf>
    <xf numFmtId="4" fontId="4" fillId="0" borderId="0" xfId="1" applyNumberFormat="1" applyFont="1" applyAlignment="1">
      <alignment vertical="center"/>
    </xf>
    <xf numFmtId="4" fontId="4" fillId="0" borderId="0" xfId="1" applyNumberFormat="1" applyFont="1" applyFill="1" applyAlignment="1">
      <alignment vertical="center"/>
    </xf>
    <xf numFmtId="4" fontId="9" fillId="0" borderId="0" xfId="0" applyNumberFormat="1" applyFont="1" applyFill="1" applyBorder="1" applyAlignment="1" applyProtection="1">
      <alignment vertical="center" wrapText="1"/>
    </xf>
    <xf numFmtId="4" fontId="32" fillId="0" borderId="0" xfId="1" applyNumberFormat="1" applyFont="1" applyAlignment="1">
      <alignment vertical="center"/>
    </xf>
    <xf numFmtId="4" fontId="49" fillId="0" borderId="0" xfId="1" applyNumberFormat="1" applyFont="1" applyBorder="1" applyAlignment="1">
      <alignment vertical="center"/>
    </xf>
    <xf numFmtId="4" fontId="49" fillId="0" borderId="29" xfId="1" applyNumberFormat="1" applyFont="1" applyBorder="1" applyAlignment="1">
      <alignment vertical="center"/>
    </xf>
    <xf numFmtId="4" fontId="33" fillId="0" borderId="29" xfId="1" applyNumberFormat="1" applyFont="1" applyBorder="1" applyAlignment="1">
      <alignment vertical="center"/>
    </xf>
    <xf numFmtId="4" fontId="49" fillId="0" borderId="4" xfId="1" applyNumberFormat="1" applyFont="1" applyBorder="1" applyAlignment="1">
      <alignment vertical="center"/>
    </xf>
    <xf numFmtId="4" fontId="33" fillId="0" borderId="4" xfId="1" applyNumberFormat="1" applyFont="1" applyBorder="1" applyAlignment="1">
      <alignment vertical="center"/>
    </xf>
    <xf numFmtId="4" fontId="33" fillId="0" borderId="0" xfId="1" applyNumberFormat="1" applyFont="1" applyBorder="1" applyAlignment="1">
      <alignment vertical="center"/>
    </xf>
    <xf numFmtId="4" fontId="32" fillId="0" borderId="29" xfId="1" applyNumberFormat="1" applyFont="1" applyBorder="1" applyAlignment="1">
      <alignment vertical="center"/>
    </xf>
    <xf numFmtId="4" fontId="48" fillId="29" borderId="8" xfId="1" applyNumberFormat="1" applyFont="1" applyFill="1" applyBorder="1" applyAlignment="1">
      <alignment horizontal="center" vertical="center"/>
    </xf>
    <xf numFmtId="4" fontId="47" fillId="2" borderId="2" xfId="0" applyNumberFormat="1" applyFont="1" applyFill="1" applyBorder="1" applyAlignment="1" applyProtection="1">
      <alignment horizontal="center" wrapText="1"/>
    </xf>
    <xf numFmtId="4" fontId="32" fillId="2" borderId="2" xfId="0" applyNumberFormat="1" applyFont="1" applyFill="1" applyBorder="1" applyAlignment="1" applyProtection="1">
      <alignment horizontal="center" vertical="center" wrapText="1"/>
    </xf>
    <xf numFmtId="10" fontId="56" fillId="2" borderId="2" xfId="0" applyNumberFormat="1" applyFont="1" applyFill="1" applyBorder="1" applyAlignment="1" applyProtection="1">
      <alignment horizontal="center" vertical="center" wrapText="1"/>
    </xf>
    <xf numFmtId="10" fontId="55" fillId="0" borderId="0" xfId="0" applyNumberFormat="1" applyFont="1"/>
    <xf numFmtId="0" fontId="0" fillId="0" borderId="0" xfId="0"/>
    <xf numFmtId="3" fontId="0" fillId="0" borderId="0" xfId="0" applyNumberFormat="1"/>
    <xf numFmtId="0" fontId="37" fillId="0" borderId="0" xfId="0" applyFont="1"/>
    <xf numFmtId="3" fontId="40" fillId="0" borderId="8" xfId="7" applyNumberFormat="1" applyFont="1" applyFill="1" applyBorder="1" applyAlignment="1">
      <alignment horizontal="right" vertical="center"/>
    </xf>
    <xf numFmtId="3" fontId="38" fillId="0" borderId="8" xfId="4" applyNumberFormat="1" applyFont="1" applyFill="1" applyBorder="1" applyAlignment="1">
      <alignment horizontal="right"/>
    </xf>
    <xf numFmtId="3" fontId="1" fillId="29" borderId="8" xfId="4" applyNumberFormat="1" applyFont="1" applyFill="1" applyBorder="1" applyAlignment="1">
      <alignment horizontal="right"/>
    </xf>
    <xf numFmtId="3" fontId="49" fillId="0" borderId="0" xfId="1" applyNumberFormat="1" applyFont="1" applyAlignment="1">
      <alignment vertical="center"/>
    </xf>
    <xf numFmtId="49" fontId="50" fillId="0" borderId="0" xfId="1" applyNumberFormat="1" applyFont="1" applyAlignment="1">
      <alignment horizontal="left" vertical="top"/>
    </xf>
    <xf numFmtId="4" fontId="50" fillId="0" borderId="0" xfId="1" applyNumberFormat="1" applyFont="1" applyAlignment="1">
      <alignment vertical="center" wrapText="1"/>
    </xf>
    <xf numFmtId="3" fontId="50" fillId="0" borderId="0" xfId="1" applyNumberFormat="1" applyFont="1" applyAlignment="1">
      <alignment vertical="center"/>
    </xf>
    <xf numFmtId="3" fontId="49" fillId="0" borderId="8" xfId="1" applyNumberFormat="1" applyFont="1" applyBorder="1" applyAlignment="1">
      <alignment vertical="center"/>
    </xf>
    <xf numFmtId="49" fontId="49" fillId="29" borderId="0" xfId="1" applyNumberFormat="1" applyFont="1" applyFill="1" applyAlignment="1">
      <alignment vertical="center"/>
    </xf>
    <xf numFmtId="4" fontId="49" fillId="29" borderId="0" xfId="1" applyNumberFormat="1" applyFont="1" applyFill="1" applyAlignment="1">
      <alignment vertical="center" wrapText="1"/>
    </xf>
    <xf numFmtId="49" fontId="50" fillId="29" borderId="0" xfId="1" applyNumberFormat="1" applyFont="1" applyFill="1" applyAlignment="1">
      <alignment vertical="center"/>
    </xf>
    <xf numFmtId="4" fontId="50" fillId="29" borderId="0" xfId="1" applyNumberFormat="1" applyFont="1" applyFill="1" applyAlignment="1">
      <alignment vertical="center" wrapText="1"/>
    </xf>
    <xf numFmtId="49" fontId="50" fillId="0" borderId="0" xfId="1" applyNumberFormat="1" applyFont="1" applyAlignment="1">
      <alignment vertical="center"/>
    </xf>
    <xf numFmtId="4" fontId="49" fillId="0" borderId="4" xfId="1" applyNumberFormat="1" applyFont="1" applyBorder="1" applyAlignment="1">
      <alignment vertical="center" wrapText="1"/>
    </xf>
    <xf numFmtId="49" fontId="49" fillId="0" borderId="11" xfId="1" applyNumberFormat="1" applyFont="1" applyBorder="1" applyAlignment="1">
      <alignment horizontal="center" vertical="top"/>
    </xf>
    <xf numFmtId="4" fontId="33" fillId="0" borderId="0" xfId="1" applyNumberFormat="1" applyFont="1" applyBorder="1" applyAlignment="1">
      <alignment vertical="center" wrapText="1"/>
    </xf>
    <xf numFmtId="0" fontId="57" fillId="34" borderId="0" xfId="40" applyNumberFormat="1" applyFont="1" applyFill="1" applyBorder="1" applyAlignment="1">
      <alignment horizontal="left" vertical="center" wrapText="1" readingOrder="1"/>
    </xf>
    <xf numFmtId="0" fontId="57" fillId="34" borderId="0" xfId="40" applyNumberFormat="1" applyFont="1" applyFill="1" applyBorder="1" applyAlignment="1">
      <alignment vertical="center" wrapText="1" readingOrder="1"/>
    </xf>
    <xf numFmtId="164" fontId="57" fillId="34" borderId="0" xfId="40" applyNumberFormat="1" applyFont="1" applyFill="1" applyBorder="1" applyAlignment="1">
      <alignment horizontal="right" vertical="center" wrapText="1" readingOrder="1"/>
    </xf>
    <xf numFmtId="0" fontId="58" fillId="35" borderId="0" xfId="40" applyNumberFormat="1" applyFont="1" applyFill="1" applyBorder="1" applyAlignment="1">
      <alignment horizontal="left" vertical="center" wrapText="1" readingOrder="1"/>
    </xf>
    <xf numFmtId="0" fontId="58" fillId="35" borderId="0" xfId="40" applyNumberFormat="1" applyFont="1" applyFill="1" applyBorder="1" applyAlignment="1">
      <alignment vertical="center" wrapText="1" readingOrder="1"/>
    </xf>
    <xf numFmtId="164" fontId="58" fillId="35" borderId="0" xfId="40" applyNumberFormat="1" applyFont="1" applyFill="1" applyBorder="1" applyAlignment="1">
      <alignment horizontal="right" vertical="center" wrapText="1" readingOrder="1"/>
    </xf>
    <xf numFmtId="0" fontId="57" fillId="36" borderId="0" xfId="40" applyNumberFormat="1" applyFont="1" applyFill="1" applyBorder="1" applyAlignment="1">
      <alignment horizontal="left" vertical="center" wrapText="1" readingOrder="1"/>
    </xf>
    <xf numFmtId="0" fontId="57" fillId="36" borderId="0" xfId="40" applyNumberFormat="1" applyFont="1" applyFill="1" applyBorder="1" applyAlignment="1">
      <alignment vertical="center" wrapText="1" readingOrder="1"/>
    </xf>
    <xf numFmtId="164" fontId="57" fillId="36" borderId="0" xfId="40" applyNumberFormat="1" applyFont="1" applyFill="1" applyBorder="1" applyAlignment="1">
      <alignment horizontal="right" vertical="center" wrapText="1" readingOrder="1"/>
    </xf>
    <xf numFmtId="0" fontId="57" fillId="37" borderId="0" xfId="40" applyNumberFormat="1" applyFont="1" applyFill="1" applyBorder="1" applyAlignment="1">
      <alignment horizontal="left" vertical="center" wrapText="1" readingOrder="1"/>
    </xf>
    <xf numFmtId="0" fontId="57" fillId="37" borderId="0" xfId="40" applyNumberFormat="1" applyFont="1" applyFill="1" applyBorder="1" applyAlignment="1">
      <alignment vertical="center" wrapText="1" readingOrder="1"/>
    </xf>
    <xf numFmtId="164" fontId="57" fillId="37" borderId="0" xfId="40" applyNumberFormat="1" applyFont="1" applyFill="1" applyBorder="1" applyAlignment="1">
      <alignment horizontal="right" vertical="center" wrapText="1" readingOrder="1"/>
    </xf>
    <xf numFmtId="0" fontId="57" fillId="30" borderId="0" xfId="40" applyNumberFormat="1" applyFont="1" applyFill="1" applyBorder="1" applyAlignment="1">
      <alignment horizontal="left" vertical="center" wrapText="1" readingOrder="1"/>
    </xf>
    <xf numFmtId="0" fontId="57" fillId="30" borderId="0" xfId="40" applyNumberFormat="1" applyFont="1" applyFill="1" applyBorder="1" applyAlignment="1">
      <alignment vertical="center" wrapText="1" readingOrder="1"/>
    </xf>
    <xf numFmtId="164" fontId="57" fillId="30" borderId="0" xfId="40" applyNumberFormat="1" applyFont="1" applyFill="1" applyBorder="1" applyAlignment="1">
      <alignment horizontal="right" vertical="center" wrapText="1" readingOrder="1"/>
    </xf>
    <xf numFmtId="0" fontId="58" fillId="31" borderId="0" xfId="40" applyNumberFormat="1" applyFont="1" applyFill="1" applyBorder="1" applyAlignment="1">
      <alignment horizontal="left" vertical="center" wrapText="1" readingOrder="1"/>
    </xf>
    <xf numFmtId="0" fontId="58" fillId="31" borderId="0" xfId="40" applyNumberFormat="1" applyFont="1" applyFill="1" applyBorder="1" applyAlignment="1">
      <alignment vertical="center" wrapText="1" readingOrder="1"/>
    </xf>
    <xf numFmtId="164" fontId="58" fillId="31" borderId="0" xfId="40" applyNumberFormat="1" applyFont="1" applyFill="1" applyBorder="1" applyAlignment="1">
      <alignment horizontal="right" vertical="center" wrapText="1" readingOrder="1"/>
    </xf>
    <xf numFmtId="0" fontId="58" fillId="32" borderId="0" xfId="40" applyNumberFormat="1" applyFont="1" applyFill="1" applyBorder="1" applyAlignment="1">
      <alignment horizontal="left" vertical="center" wrapText="1" readingOrder="1"/>
    </xf>
    <xf numFmtId="0" fontId="58" fillId="32" borderId="0" xfId="40" applyNumberFormat="1" applyFont="1" applyFill="1" applyBorder="1" applyAlignment="1">
      <alignment vertical="center" wrapText="1" readingOrder="1"/>
    </xf>
    <xf numFmtId="164" fontId="58" fillId="32" borderId="0" xfId="40" applyNumberFormat="1" applyFont="1" applyFill="1" applyBorder="1" applyAlignment="1">
      <alignment horizontal="right" vertical="center" wrapText="1" readingOrder="1"/>
    </xf>
    <xf numFmtId="0" fontId="58" fillId="33" borderId="0" xfId="40" applyNumberFormat="1" applyFont="1" applyFill="1" applyBorder="1" applyAlignment="1">
      <alignment horizontal="left" vertical="center" wrapText="1" readingOrder="1"/>
    </xf>
    <xf numFmtId="0" fontId="58" fillId="33" borderId="0" xfId="40" applyNumberFormat="1" applyFont="1" applyFill="1" applyBorder="1" applyAlignment="1">
      <alignment vertical="center" wrapText="1" readingOrder="1"/>
    </xf>
    <xf numFmtId="164" fontId="58" fillId="33" borderId="0" xfId="40" applyNumberFormat="1" applyFont="1" applyFill="1" applyBorder="1" applyAlignment="1">
      <alignment horizontal="right" vertical="center" wrapText="1" readingOrder="1"/>
    </xf>
    <xf numFmtId="0" fontId="58" fillId="0" borderId="0" xfId="40" applyNumberFormat="1" applyFont="1" applyFill="1" applyBorder="1" applyAlignment="1">
      <alignment horizontal="left" vertical="center" wrapText="1" readingOrder="1"/>
    </xf>
    <xf numFmtId="0" fontId="58" fillId="0" borderId="0" xfId="40" applyNumberFormat="1" applyFont="1" applyFill="1" applyBorder="1" applyAlignment="1">
      <alignment vertical="center" wrapText="1" readingOrder="1"/>
    </xf>
    <xf numFmtId="164" fontId="58" fillId="0" borderId="0" xfId="40" applyNumberFormat="1" applyFont="1" applyFill="1" applyBorder="1" applyAlignment="1">
      <alignment horizontal="right" vertical="center" wrapText="1" readingOrder="1"/>
    </xf>
    <xf numFmtId="0" fontId="59" fillId="0" borderId="0" xfId="40" applyNumberFormat="1" applyFont="1" applyFill="1" applyBorder="1" applyAlignment="1">
      <alignment horizontal="left" vertical="center" wrapText="1" readingOrder="1"/>
    </xf>
    <xf numFmtId="0" fontId="59" fillId="0" borderId="0" xfId="40" applyNumberFormat="1" applyFont="1" applyFill="1" applyBorder="1" applyAlignment="1">
      <alignment vertical="center" wrapText="1" readingOrder="1"/>
    </xf>
    <xf numFmtId="164" fontId="59" fillId="0" borderId="0" xfId="40" applyNumberFormat="1" applyFont="1" applyFill="1" applyBorder="1" applyAlignment="1">
      <alignment horizontal="right" vertical="center" wrapText="1" readingOrder="1"/>
    </xf>
    <xf numFmtId="10" fontId="55" fillId="0" borderId="0" xfId="0" applyNumberFormat="1" applyFont="1" applyFill="1"/>
    <xf numFmtId="10" fontId="60" fillId="38" borderId="0" xfId="0" applyNumberFormat="1" applyFont="1" applyFill="1"/>
    <xf numFmtId="10" fontId="60" fillId="39" borderId="0" xfId="0" applyNumberFormat="1" applyFont="1" applyFill="1"/>
    <xf numFmtId="10" fontId="60" fillId="40" borderId="2" xfId="0" applyNumberFormat="1" applyFont="1" applyFill="1" applyBorder="1"/>
    <xf numFmtId="4" fontId="0" fillId="0" borderId="0" xfId="0" applyNumberFormat="1"/>
    <xf numFmtId="10" fontId="37" fillId="0" borderId="0" xfId="0" applyNumberFormat="1" applyFont="1"/>
    <xf numFmtId="4" fontId="8" fillId="0" borderId="0" xfId="0" applyNumberFormat="1" applyFont="1"/>
    <xf numFmtId="0" fontId="43" fillId="0" borderId="11" xfId="2" applyFont="1" applyFill="1" applyBorder="1" applyAlignment="1">
      <alignment vertical="top" wrapText="1"/>
    </xf>
    <xf numFmtId="0" fontId="53" fillId="0" borderId="15" xfId="0" applyFont="1" applyBorder="1" applyAlignment="1">
      <alignment wrapText="1"/>
    </xf>
    <xf numFmtId="0" fontId="53" fillId="0" borderId="16" xfId="0" applyFont="1" applyBorder="1" applyAlignment="1">
      <alignment wrapText="1"/>
    </xf>
    <xf numFmtId="0" fontId="41" fillId="0" borderId="5" xfId="4" applyFont="1" applyFill="1" applyBorder="1" applyAlignment="1">
      <alignment horizontal="center" vertical="center"/>
    </xf>
    <xf numFmtId="0" fontId="41" fillId="0" borderId="6" xfId="4" applyFont="1" applyFill="1" applyBorder="1" applyAlignment="1">
      <alignment horizontal="center" vertical="center"/>
    </xf>
    <xf numFmtId="0" fontId="41" fillId="0" borderId="7" xfId="4" applyFont="1" applyFill="1" applyBorder="1" applyAlignment="1">
      <alignment horizontal="center" vertical="center"/>
    </xf>
    <xf numFmtId="0" fontId="51" fillId="0" borderId="11" xfId="0" applyFont="1" applyBorder="1" applyAlignment="1">
      <alignment wrapText="1"/>
    </xf>
    <xf numFmtId="0" fontId="52" fillId="0" borderId="4" xfId="0" applyFont="1" applyBorder="1" applyAlignment="1">
      <alignment wrapText="1"/>
    </xf>
    <xf numFmtId="0" fontId="52" fillId="0" borderId="12" xfId="0" applyFont="1" applyBorder="1" applyAlignment="1">
      <alignment wrapText="1"/>
    </xf>
    <xf numFmtId="0" fontId="40" fillId="0" borderId="13" xfId="2" applyFont="1" applyFill="1" applyBorder="1" applyAlignment="1">
      <alignment horizontal="left" vertical="top" wrapText="1"/>
    </xf>
    <xf numFmtId="0" fontId="0" fillId="0" borderId="10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0" fillId="0" borderId="0" xfId="4" applyFont="1" applyFill="1" applyAlignment="1">
      <alignment horizontal="justify" vertical="center" wrapText="1"/>
    </xf>
    <xf numFmtId="0" fontId="1" fillId="0" borderId="0" xfId="4" applyFont="1" applyFill="1" applyAlignment="1">
      <alignment horizontal="justify" vertical="center" wrapText="1"/>
    </xf>
    <xf numFmtId="0" fontId="34" fillId="0" borderId="0" xfId="2" applyFont="1" applyFill="1" applyAlignment="1">
      <alignment horizontal="center" vertical="center" wrapText="1"/>
    </xf>
    <xf numFmtId="0" fontId="38" fillId="0" borderId="0" xfId="2" applyFont="1" applyFill="1" applyAlignment="1">
      <alignment horizontal="left" wrapText="1"/>
    </xf>
    <xf numFmtId="0" fontId="46" fillId="0" borderId="0" xfId="0" applyFont="1" applyAlignment="1">
      <alignment horizont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35" fillId="0" borderId="0" xfId="5" applyFont="1" applyFill="1" applyBorder="1" applyAlignment="1">
      <alignment horizontal="center" vertical="center" wrapText="1"/>
    </xf>
    <xf numFmtId="0" fontId="36" fillId="0" borderId="0" xfId="4" applyFont="1" applyFill="1" applyAlignment="1">
      <alignment horizontal="left" vertical="center"/>
    </xf>
    <xf numFmtId="49" fontId="32" fillId="0" borderId="0" xfId="1" applyNumberFormat="1" applyFont="1" applyBorder="1" applyAlignment="1">
      <alignment horizontal="center" vertical="center"/>
    </xf>
    <xf numFmtId="49" fontId="49" fillId="0" borderId="1" xfId="1" applyNumberFormat="1" applyFont="1" applyBorder="1" applyAlignment="1">
      <alignment horizontal="center" vertical="top"/>
    </xf>
    <xf numFmtId="49" fontId="49" fillId="0" borderId="3" xfId="1" applyNumberFormat="1" applyFont="1" applyBorder="1" applyAlignment="1">
      <alignment horizontal="center" vertical="top"/>
    </xf>
    <xf numFmtId="49" fontId="49" fillId="29" borderId="1" xfId="1" applyNumberFormat="1" applyFont="1" applyFill="1" applyBorder="1" applyAlignment="1">
      <alignment horizontal="center" vertical="center"/>
    </xf>
    <xf numFmtId="49" fontId="49" fillId="29" borderId="3" xfId="1" applyNumberFormat="1" applyFont="1" applyFill="1" applyBorder="1" applyAlignment="1">
      <alignment horizontal="center" vertical="center"/>
    </xf>
    <xf numFmtId="4" fontId="49" fillId="0" borderId="1" xfId="1" applyNumberFormat="1" applyFont="1" applyBorder="1" applyAlignment="1">
      <alignment horizontal="center" vertical="center"/>
    </xf>
    <xf numFmtId="4" fontId="49" fillId="0" borderId="3" xfId="1" applyNumberFormat="1" applyFont="1" applyBorder="1" applyAlignment="1">
      <alignment horizontal="center" vertical="center"/>
    </xf>
    <xf numFmtId="0" fontId="49" fillId="0" borderId="1" xfId="1" applyFont="1" applyBorder="1" applyAlignment="1">
      <alignment horizontal="center" vertical="center"/>
    </xf>
    <xf numFmtId="0" fontId="49" fillId="0" borderId="3" xfId="1" applyFont="1" applyBorder="1" applyAlignment="1">
      <alignment horizontal="center" vertical="center"/>
    </xf>
    <xf numFmtId="4" fontId="49" fillId="0" borderId="30" xfId="1" applyNumberFormat="1" applyFont="1" applyBorder="1" applyAlignment="1">
      <alignment horizontal="center" vertical="center" wrapText="1"/>
    </xf>
    <xf numFmtId="4" fontId="49" fillId="0" borderId="29" xfId="1" applyNumberFormat="1" applyFont="1" applyBorder="1" applyAlignment="1">
      <alignment horizontal="center" vertical="center" wrapText="1"/>
    </xf>
    <xf numFmtId="4" fontId="49" fillId="0" borderId="32" xfId="1" applyNumberFormat="1" applyFont="1" applyBorder="1" applyAlignment="1">
      <alignment horizontal="center" vertical="center" wrapText="1"/>
    </xf>
    <xf numFmtId="4" fontId="49" fillId="0" borderId="0" xfId="1" applyNumberFormat="1" applyFont="1" applyBorder="1" applyAlignment="1">
      <alignment horizontal="center" vertical="center" wrapText="1"/>
    </xf>
    <xf numFmtId="4" fontId="49" fillId="0" borderId="11" xfId="1" applyNumberFormat="1" applyFont="1" applyBorder="1" applyAlignment="1">
      <alignment horizontal="center" vertical="center" wrapText="1"/>
    </xf>
    <xf numFmtId="4" fontId="49" fillId="0" borderId="4" xfId="1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0" fontId="61" fillId="38" borderId="30" xfId="0" applyFont="1" applyFill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61" fillId="38" borderId="32" xfId="0" applyFont="1" applyFill="1" applyBorder="1"/>
    <xf numFmtId="0" fontId="0" fillId="0" borderId="11" xfId="0" applyBorder="1"/>
    <xf numFmtId="0" fontId="0" fillId="0" borderId="4" xfId="0" applyBorder="1"/>
    <xf numFmtId="0" fontId="0" fillId="0" borderId="12" xfId="0" applyBorder="1"/>
  </cellXfs>
  <cellStyles count="103">
    <cellStyle name="20% - Isticanje1 2" xfId="8"/>
    <cellStyle name="20% - Isticanje2 2" xfId="9"/>
    <cellStyle name="20% - Isticanje3 2" xfId="10"/>
    <cellStyle name="20% - Isticanje4 2" xfId="11"/>
    <cellStyle name="20% - Isticanje5 2" xfId="12"/>
    <cellStyle name="20% - Isticanje6 2" xfId="13"/>
    <cellStyle name="40% - Isticanje2 2" xfId="14"/>
    <cellStyle name="40% - Isticanje3 2" xfId="15"/>
    <cellStyle name="40% - Isticanje4 2" xfId="16"/>
    <cellStyle name="40% - Isticanje5 2" xfId="17"/>
    <cellStyle name="40% - Isticanje6 2" xfId="18"/>
    <cellStyle name="40% - Naglasak1 2" xfId="19"/>
    <cellStyle name="60% - Isticanje1 2" xfId="20"/>
    <cellStyle name="60% - Isticanje2 2" xfId="21"/>
    <cellStyle name="60% - Isticanje3 2" xfId="22"/>
    <cellStyle name="60% - Isticanje4 2" xfId="23"/>
    <cellStyle name="60% - Isticanje5 2" xfId="24"/>
    <cellStyle name="60% - Isticanje6 2" xfId="25"/>
    <cellStyle name="Isticanje1 2" xfId="26"/>
    <cellStyle name="Isticanje2 2" xfId="27"/>
    <cellStyle name="Isticanje3 2" xfId="28"/>
    <cellStyle name="Isticanje4 2" xfId="29"/>
    <cellStyle name="Isticanje5 2" xfId="30"/>
    <cellStyle name="Isticanje6 2" xfId="31"/>
    <cellStyle name="Izračun 2" xfId="32"/>
    <cellStyle name="Loše 2" xfId="33"/>
    <cellStyle name="Naslov 1 2" xfId="34"/>
    <cellStyle name="Naslov 2 2" xfId="35"/>
    <cellStyle name="Naslov 3 2" xfId="36"/>
    <cellStyle name="Naslov 4 2" xfId="37"/>
    <cellStyle name="Neutralno 2" xfId="38"/>
    <cellStyle name="Normal 2" xfId="39"/>
    <cellStyle name="Normal 3" xfId="6"/>
    <cellStyle name="Normal 4" xfId="40"/>
    <cellStyle name="Normal 5" xfId="41"/>
    <cellStyle name="Normal_1_ akt proračuna 2012" xfId="5"/>
    <cellStyle name="Normalno" xfId="0" builtinId="0"/>
    <cellStyle name="Normalno 2" xfId="1"/>
    <cellStyle name="Normalno 2 2" xfId="42"/>
    <cellStyle name="Normalno 2 3" xfId="43"/>
    <cellStyle name="Normalno 3" xfId="44"/>
    <cellStyle name="Normalno 4" xfId="45"/>
    <cellStyle name="Normalno 4 2" xfId="46"/>
    <cellStyle name="Normalno 5" xfId="7"/>
    <cellStyle name="Normalno 5 2" xfId="47"/>
    <cellStyle name="Normalno 6" xfId="48"/>
    <cellStyle name="Normalno 6 2" xfId="49"/>
    <cellStyle name="Normalno 7" xfId="50"/>
    <cellStyle name="Obično 2" xfId="51"/>
    <cellStyle name="Obično 3" xfId="52"/>
    <cellStyle name="Obično 3 2" xfId="53"/>
    <cellStyle name="Obično 4" xfId="54"/>
    <cellStyle name="Obično 4 2" xfId="55"/>
    <cellStyle name="Obično_1Prihodi-rashodi2004 2" xfId="2"/>
    <cellStyle name="Obično_Knjiga1 2" xfId="3"/>
    <cellStyle name="Obično_obračun 2009 prva strana 2" xfId="4"/>
    <cellStyle name="Povezana ćelija 2" xfId="56"/>
    <cellStyle name="Provjera ćelije 2" xfId="57"/>
    <cellStyle name="SAPBEXaggData" xfId="58"/>
    <cellStyle name="SAPBEXaggDataEmph" xfId="59"/>
    <cellStyle name="SAPBEXaggItem" xfId="60"/>
    <cellStyle name="SAPBEXaggItemX" xfId="61"/>
    <cellStyle name="SAPBEXchaText" xfId="62"/>
    <cellStyle name="SAPBEXexcBad7" xfId="63"/>
    <cellStyle name="SAPBEXexcBad8" xfId="64"/>
    <cellStyle name="SAPBEXexcBad9" xfId="65"/>
    <cellStyle name="SAPBEXexcCritical4" xfId="66"/>
    <cellStyle name="SAPBEXexcCritical5" xfId="67"/>
    <cellStyle name="SAPBEXexcCritical6" xfId="68"/>
    <cellStyle name="SAPBEXexcGood1" xfId="69"/>
    <cellStyle name="SAPBEXexcGood2" xfId="70"/>
    <cellStyle name="SAPBEXexcGood3" xfId="71"/>
    <cellStyle name="SAPBEXfilterDrill" xfId="72"/>
    <cellStyle name="SAPBEXfilterItem" xfId="73"/>
    <cellStyle name="SAPBEXfilterText" xfId="74"/>
    <cellStyle name="SAPBEXformats" xfId="75"/>
    <cellStyle name="SAPBEXheaderItem" xfId="76"/>
    <cellStyle name="SAPBEXheaderText" xfId="77"/>
    <cellStyle name="SAPBEXHLevel0" xfId="78"/>
    <cellStyle name="SAPBEXHLevel0X" xfId="79"/>
    <cellStyle name="SAPBEXHLevel1" xfId="80"/>
    <cellStyle name="SAPBEXHLevel1X" xfId="81"/>
    <cellStyle name="SAPBEXHLevel2" xfId="82"/>
    <cellStyle name="SAPBEXHLevel2X" xfId="83"/>
    <cellStyle name="SAPBEXHLevel3" xfId="84"/>
    <cellStyle name="SAPBEXHLevel3 2" xfId="85"/>
    <cellStyle name="SAPBEXHLevel3X" xfId="86"/>
    <cellStyle name="SAPBEXinputData" xfId="87"/>
    <cellStyle name="SAPBEXresData" xfId="88"/>
    <cellStyle name="SAPBEXresDataEmph" xfId="89"/>
    <cellStyle name="SAPBEXresItem" xfId="90"/>
    <cellStyle name="SAPBEXresItemX" xfId="91"/>
    <cellStyle name="SAPBEXstdData" xfId="92"/>
    <cellStyle name="SAPBEXstdDataEmph" xfId="93"/>
    <cellStyle name="SAPBEXstdItem" xfId="94"/>
    <cellStyle name="SAPBEXstdItemX" xfId="95"/>
    <cellStyle name="SAPBEXtitle" xfId="96"/>
    <cellStyle name="SAPBEXundefined" xfId="97"/>
    <cellStyle name="Tekst objašnjenja 2" xfId="98"/>
    <cellStyle name="Ukupni zbroj 2" xfId="99"/>
    <cellStyle name="Unos 2" xfId="100"/>
    <cellStyle name="Valuta" xfId="101" builtinId="4"/>
    <cellStyle name="Valuta 2" xfId="102"/>
  </cellStyles>
  <dxfs count="0"/>
  <tableStyles count="0" defaultTableStyle="TableStyleMedium9" defaultPivotStyle="PivotStyleLight16"/>
  <colors>
    <mruColors>
      <color rgb="FFCC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130" zoomScaleNormal="130" workbookViewId="0">
      <selection activeCell="L20" sqref="L20"/>
    </sheetView>
  </sheetViews>
  <sheetFormatPr defaultRowHeight="15"/>
  <cols>
    <col min="1" max="1" width="3.28515625" style="3" customWidth="1"/>
    <col min="2" max="3" width="9.140625" style="3"/>
    <col min="4" max="4" width="28.85546875" style="3" customWidth="1"/>
    <col min="5" max="5" width="13.5703125" style="3" hidden="1" customWidth="1"/>
    <col min="6" max="7" width="12.42578125" style="3" hidden="1" customWidth="1"/>
    <col min="8" max="8" width="12.42578125" style="3" bestFit="1" customWidth="1"/>
    <col min="9" max="9" width="12.7109375" style="3" customWidth="1"/>
    <col min="10" max="10" width="16.5703125" style="179" customWidth="1"/>
    <col min="11" max="16384" width="9.140625" style="3"/>
  </cols>
  <sheetData>
    <row r="1" spans="1:18">
      <c r="A1" s="32"/>
      <c r="B1" s="32"/>
      <c r="C1" s="32"/>
      <c r="D1" s="32"/>
      <c r="E1" s="32"/>
      <c r="F1" s="32"/>
      <c r="G1" s="32"/>
      <c r="H1" s="192"/>
      <c r="I1" s="193"/>
    </row>
    <row r="2" spans="1:18">
      <c r="A2" s="32"/>
      <c r="B2" s="32"/>
      <c r="C2" s="32"/>
      <c r="D2" s="32"/>
      <c r="E2" s="32"/>
      <c r="F2" s="32"/>
      <c r="G2" s="32"/>
      <c r="H2" s="32"/>
      <c r="I2" s="32"/>
    </row>
    <row r="3" spans="1:18" ht="50.25" customHeight="1">
      <c r="A3" s="194" t="s">
        <v>671</v>
      </c>
      <c r="B3" s="195"/>
      <c r="C3" s="195"/>
      <c r="D3" s="195"/>
      <c r="E3" s="195"/>
      <c r="F3" s="195"/>
      <c r="G3" s="195"/>
      <c r="H3" s="195"/>
      <c r="I3" s="195"/>
      <c r="K3" s="198"/>
      <c r="L3" s="198"/>
      <c r="M3" s="198"/>
      <c r="N3" s="198"/>
      <c r="O3" s="198"/>
      <c r="P3" s="198"/>
      <c r="Q3" s="198"/>
      <c r="R3" s="198"/>
    </row>
    <row r="4" spans="1:18" ht="15" customHeight="1">
      <c r="A4" s="33"/>
      <c r="B4" s="33"/>
      <c r="C4" s="33"/>
      <c r="D4" s="33"/>
      <c r="E4" s="33"/>
      <c r="F4" s="33"/>
      <c r="G4" s="33"/>
      <c r="H4" s="33"/>
      <c r="I4" s="33"/>
    </row>
    <row r="5" spans="1:18" ht="30.75" customHeight="1">
      <c r="A5" s="196" t="s">
        <v>670</v>
      </c>
      <c r="B5" s="196"/>
      <c r="C5" s="196"/>
      <c r="D5" s="196"/>
      <c r="E5" s="196"/>
      <c r="F5" s="196"/>
      <c r="G5" s="196"/>
      <c r="H5" s="196"/>
      <c r="I5" s="196"/>
      <c r="K5" s="42"/>
    </row>
    <row r="6" spans="1:18" ht="15" customHeight="1">
      <c r="A6" s="33"/>
      <c r="B6" s="33"/>
      <c r="C6" s="33"/>
      <c r="D6" s="33"/>
      <c r="E6" s="33"/>
      <c r="F6" s="33"/>
      <c r="G6" s="33"/>
      <c r="H6" s="33"/>
      <c r="I6" s="33"/>
      <c r="K6" s="42"/>
    </row>
    <row r="7" spans="1:18">
      <c r="A7" s="197" t="s">
        <v>47</v>
      </c>
      <c r="B7" s="197"/>
      <c r="C7" s="197"/>
      <c r="D7" s="197"/>
      <c r="E7" s="197"/>
      <c r="F7" s="34"/>
      <c r="G7" s="34"/>
      <c r="H7" s="34"/>
      <c r="I7" s="34"/>
    </row>
    <row r="8" spans="1:18">
      <c r="A8" s="34"/>
      <c r="B8" s="34"/>
      <c r="C8" s="34"/>
      <c r="D8" s="34"/>
      <c r="E8" s="34"/>
      <c r="F8" s="34"/>
      <c r="G8" s="34"/>
      <c r="H8" s="34"/>
      <c r="I8" s="34"/>
    </row>
    <row r="9" spans="1:18" ht="45">
      <c r="A9" s="183" t="s">
        <v>61</v>
      </c>
      <c r="B9" s="184"/>
      <c r="C9" s="184"/>
      <c r="D9" s="185"/>
      <c r="E9" s="45" t="s">
        <v>60</v>
      </c>
      <c r="F9" s="46" t="s">
        <v>59</v>
      </c>
      <c r="G9" s="47" t="s">
        <v>62</v>
      </c>
      <c r="H9" s="46" t="s">
        <v>63</v>
      </c>
      <c r="I9" s="46" t="s">
        <v>64</v>
      </c>
      <c r="K9" s="42"/>
    </row>
    <row r="10" spans="1:18">
      <c r="A10" s="17" t="s">
        <v>48</v>
      </c>
      <c r="B10" s="18"/>
      <c r="C10" s="18"/>
      <c r="D10" s="18"/>
      <c r="E10" s="19">
        <f>+E11+E12</f>
        <v>12115318.890000001</v>
      </c>
      <c r="F10" s="19">
        <f>+F11+F12</f>
        <v>12967075</v>
      </c>
      <c r="G10" s="19">
        <f t="shared" ref="G10:I10" si="0">+G11+G12</f>
        <v>0</v>
      </c>
      <c r="H10" s="19">
        <f t="shared" si="0"/>
        <v>1657148</v>
      </c>
      <c r="I10" s="19">
        <f t="shared" si="0"/>
        <v>1573224</v>
      </c>
      <c r="L10" s="4"/>
      <c r="N10" s="4"/>
    </row>
    <row r="11" spans="1:18" ht="15.75" customHeight="1">
      <c r="A11" s="20" t="s">
        <v>26</v>
      </c>
      <c r="B11" s="20" t="s">
        <v>27</v>
      </c>
      <c r="C11" s="21"/>
      <c r="D11" s="21"/>
      <c r="E11" s="22">
        <v>12115318.890000001</v>
      </c>
      <c r="F11" s="22">
        <v>12967075</v>
      </c>
      <c r="G11" s="22"/>
      <c r="H11" s="22">
        <v>1657148</v>
      </c>
      <c r="I11" s="127">
        <v>1573224</v>
      </c>
    </row>
    <row r="12" spans="1:18">
      <c r="A12" s="20" t="s">
        <v>35</v>
      </c>
      <c r="B12" s="20" t="s">
        <v>36</v>
      </c>
      <c r="C12" s="21"/>
      <c r="D12" s="21"/>
      <c r="E12" s="22">
        <v>0</v>
      </c>
      <c r="F12" s="22">
        <v>0</v>
      </c>
      <c r="G12" s="22"/>
      <c r="H12" s="22">
        <v>0</v>
      </c>
      <c r="I12" s="22">
        <v>0</v>
      </c>
    </row>
    <row r="13" spans="1:18">
      <c r="A13" s="23" t="s">
        <v>49</v>
      </c>
      <c r="B13" s="24"/>
      <c r="C13" s="25"/>
      <c r="D13" s="25"/>
      <c r="E13" s="19">
        <f>+E14+E15</f>
        <v>11986550.739999998</v>
      </c>
      <c r="F13" s="19">
        <f t="shared" ref="F13:I13" si="1">+F14+F15</f>
        <v>13200234</v>
      </c>
      <c r="G13" s="19">
        <f t="shared" si="1"/>
        <v>0</v>
      </c>
      <c r="H13" s="19">
        <f t="shared" si="1"/>
        <v>1651590</v>
      </c>
      <c r="I13" s="19">
        <f t="shared" si="1"/>
        <v>1561454.62</v>
      </c>
    </row>
    <row r="14" spans="1:18" ht="15.75" customHeight="1">
      <c r="A14" s="20" t="s">
        <v>37</v>
      </c>
      <c r="B14" s="20" t="s">
        <v>38</v>
      </c>
      <c r="C14" s="21"/>
      <c r="D14" s="21"/>
      <c r="E14" s="22">
        <v>11821598.869999999</v>
      </c>
      <c r="F14" s="39">
        <v>13029622</v>
      </c>
      <c r="G14" s="22"/>
      <c r="H14" s="22">
        <v>1610879</v>
      </c>
      <c r="I14" s="127">
        <v>1523284</v>
      </c>
    </row>
    <row r="15" spans="1:18">
      <c r="A15" s="20" t="s">
        <v>41</v>
      </c>
      <c r="B15" s="20" t="s">
        <v>42</v>
      </c>
      <c r="C15" s="21"/>
      <c r="D15" s="21"/>
      <c r="E15" s="22">
        <v>164951.87</v>
      </c>
      <c r="F15" s="39">
        <v>170612</v>
      </c>
      <c r="G15" s="22"/>
      <c r="H15" s="22">
        <f>'OPĆI DIO'!D94</f>
        <v>40711</v>
      </c>
      <c r="I15" s="127">
        <f>'OPĆI DIO'!E94</f>
        <v>38170.620000000003</v>
      </c>
    </row>
    <row r="16" spans="1:18">
      <c r="A16" s="186" t="s">
        <v>50</v>
      </c>
      <c r="B16" s="187"/>
      <c r="C16" s="187"/>
      <c r="D16" s="188"/>
      <c r="E16" s="19">
        <f>+E10-E13</f>
        <v>128768.15000000224</v>
      </c>
      <c r="F16" s="19">
        <f>+F10-F13</f>
        <v>-233159</v>
      </c>
      <c r="G16" s="19">
        <f>+G10-G13</f>
        <v>0</v>
      </c>
      <c r="H16" s="19">
        <f>+H10-H13</f>
        <v>5558</v>
      </c>
      <c r="I16" s="19">
        <f>+I10-I13</f>
        <v>11769.379999999888</v>
      </c>
    </row>
    <row r="17" spans="1:11">
      <c r="A17" s="26"/>
      <c r="B17" s="26"/>
      <c r="C17" s="27"/>
      <c r="D17" s="27"/>
      <c r="E17" s="27"/>
      <c r="F17" s="27"/>
      <c r="G17" s="27"/>
      <c r="H17" s="32"/>
      <c r="I17" s="32"/>
    </row>
    <row r="18" spans="1:11" ht="45">
      <c r="A18" s="183" t="s">
        <v>65</v>
      </c>
      <c r="B18" s="184"/>
      <c r="C18" s="184"/>
      <c r="D18" s="185"/>
      <c r="E18" s="35" t="s">
        <v>60</v>
      </c>
      <c r="F18" s="36" t="s">
        <v>59</v>
      </c>
      <c r="G18" s="47" t="s">
        <v>62</v>
      </c>
      <c r="H18" s="46" t="s">
        <v>63</v>
      </c>
      <c r="I18" s="46" t="s">
        <v>64</v>
      </c>
    </row>
    <row r="19" spans="1:11" ht="29.25" customHeight="1">
      <c r="A19" s="189" t="s">
        <v>66</v>
      </c>
      <c r="B19" s="190"/>
      <c r="C19" s="190"/>
      <c r="D19" s="191"/>
      <c r="E19" s="28" t="e">
        <f>#REF!</f>
        <v>#REF!</v>
      </c>
      <c r="F19" s="28" t="e">
        <f>+#REF!</f>
        <v>#REF!</v>
      </c>
      <c r="G19" s="28"/>
      <c r="H19" s="28">
        <v>11003</v>
      </c>
      <c r="I19" s="28">
        <v>5558</v>
      </c>
    </row>
    <row r="20" spans="1:11" ht="30.75" customHeight="1">
      <c r="A20" s="180" t="s">
        <v>67</v>
      </c>
      <c r="B20" s="181"/>
      <c r="C20" s="181"/>
      <c r="D20" s="182"/>
      <c r="E20" s="29" t="e">
        <f>#REF!-#REF!</f>
        <v>#REF!</v>
      </c>
      <c r="F20" s="29" t="e">
        <f>+#REF!-#REF!</f>
        <v>#REF!</v>
      </c>
      <c r="G20" s="29"/>
      <c r="H20" s="29">
        <v>11003</v>
      </c>
      <c r="I20" s="128">
        <f>'OPĆI DIO'!E30</f>
        <v>11768.510000000093</v>
      </c>
      <c r="K20" s="179"/>
    </row>
    <row r="21" spans="1:11">
      <c r="A21" s="31"/>
      <c r="B21" s="26"/>
      <c r="C21" s="30"/>
      <c r="D21" s="30"/>
      <c r="E21" s="30"/>
      <c r="F21" s="30"/>
      <c r="G21" s="30"/>
      <c r="H21" s="32"/>
      <c r="I21" s="32"/>
    </row>
    <row r="22" spans="1:11" ht="45">
      <c r="A22" s="183" t="s">
        <v>68</v>
      </c>
      <c r="B22" s="184"/>
      <c r="C22" s="184"/>
      <c r="D22" s="185"/>
      <c r="E22" s="35" t="s">
        <v>60</v>
      </c>
      <c r="F22" s="36" t="s">
        <v>59</v>
      </c>
      <c r="G22" s="47" t="s">
        <v>62</v>
      </c>
      <c r="H22" s="46" t="s">
        <v>63</v>
      </c>
      <c r="I22" s="46" t="s">
        <v>64</v>
      </c>
    </row>
    <row r="23" spans="1:11" ht="15.75" customHeight="1">
      <c r="A23" s="50" t="s">
        <v>69</v>
      </c>
      <c r="B23" s="48"/>
      <c r="C23" s="21"/>
      <c r="D23" s="21"/>
      <c r="E23" s="28" t="e">
        <f>+E10+#REF!+#REF!</f>
        <v>#REF!</v>
      </c>
      <c r="F23" s="28" t="e">
        <f>+F10+#REF!+F20</f>
        <v>#REF!</v>
      </c>
      <c r="G23" s="49"/>
      <c r="H23" s="49">
        <v>0</v>
      </c>
      <c r="I23" s="49">
        <v>0</v>
      </c>
    </row>
    <row r="24" spans="1:11" ht="15.75" customHeight="1">
      <c r="A24" s="50" t="s">
        <v>70</v>
      </c>
      <c r="B24" s="48"/>
      <c r="C24" s="21"/>
      <c r="D24" s="21"/>
      <c r="E24" s="28" t="e">
        <f>+E13+#REF!+#REF!</f>
        <v>#REF!</v>
      </c>
      <c r="F24" s="28" t="e">
        <f>+F13+#REF!+#REF!</f>
        <v>#REF!</v>
      </c>
      <c r="G24" s="49"/>
      <c r="H24" s="49">
        <v>0</v>
      </c>
      <c r="I24" s="49">
        <v>0</v>
      </c>
    </row>
    <row r="25" spans="1:11" ht="15.75" customHeight="1">
      <c r="A25" s="57" t="s">
        <v>71</v>
      </c>
      <c r="B25" s="51"/>
      <c r="C25" s="52"/>
      <c r="D25" s="52"/>
      <c r="E25" s="28"/>
      <c r="F25" s="28"/>
      <c r="G25" s="49"/>
      <c r="H25" s="49">
        <f>SUM(H23:H24)</f>
        <v>0</v>
      </c>
      <c r="I25" s="129">
        <f>SUM(I23:I24)</f>
        <v>0</v>
      </c>
    </row>
    <row r="26" spans="1:11" ht="15.75" customHeight="1">
      <c r="A26" s="53" t="s">
        <v>72</v>
      </c>
      <c r="B26" s="54"/>
      <c r="C26" s="55"/>
      <c r="D26" s="56"/>
      <c r="E26" s="28"/>
      <c r="F26" s="28"/>
      <c r="G26" s="43">
        <f>G20+G25</f>
        <v>0</v>
      </c>
      <c r="H26" s="43">
        <f t="shared" ref="H26" si="2">H20+H25</f>
        <v>11003</v>
      </c>
      <c r="I26" s="43">
        <f>I20+I25</f>
        <v>11768.510000000093</v>
      </c>
    </row>
    <row r="27" spans="1:11">
      <c r="A27" s="32"/>
      <c r="B27" s="32"/>
      <c r="C27" s="32"/>
      <c r="D27" s="32"/>
      <c r="E27" s="37"/>
      <c r="F27" s="32"/>
      <c r="G27" s="32"/>
      <c r="H27" s="32"/>
      <c r="I27" s="32"/>
    </row>
    <row r="28" spans="1:11">
      <c r="A28" s="9"/>
      <c r="B28" s="9"/>
      <c r="C28" s="9"/>
      <c r="D28" s="38"/>
      <c r="E28" s="16"/>
      <c r="F28" s="16"/>
      <c r="G28" s="16"/>
      <c r="H28" s="16"/>
      <c r="I28" s="16"/>
    </row>
    <row r="29" spans="1:11">
      <c r="A29" s="9"/>
      <c r="B29" s="9"/>
      <c r="C29" s="9"/>
      <c r="D29" s="9"/>
      <c r="E29" s="16"/>
      <c r="F29" s="16"/>
      <c r="G29" s="16"/>
      <c r="H29" s="16"/>
      <c r="I29" s="16"/>
    </row>
    <row r="30" spans="1:11">
      <c r="A30" s="9"/>
      <c r="B30" s="9"/>
      <c r="C30" s="9"/>
      <c r="D30" s="9"/>
      <c r="E30" s="16"/>
      <c r="F30" s="16"/>
      <c r="G30" s="16"/>
      <c r="H30" s="16"/>
      <c r="I30" s="16"/>
    </row>
    <row r="31" spans="1:11">
      <c r="A31" s="9"/>
      <c r="B31" s="9"/>
      <c r="C31" s="9"/>
      <c r="D31" s="9"/>
      <c r="E31" s="16"/>
      <c r="F31" s="16"/>
      <c r="G31" s="16"/>
      <c r="H31" s="16"/>
      <c r="I31" s="16"/>
    </row>
    <row r="32" spans="1:11">
      <c r="A32" s="9"/>
      <c r="B32" s="9"/>
      <c r="C32" s="9"/>
      <c r="D32" s="9"/>
      <c r="E32" s="16"/>
      <c r="F32" s="16"/>
      <c r="G32" s="16"/>
      <c r="H32" s="16"/>
      <c r="I32" s="16"/>
    </row>
  </sheetData>
  <mergeCells count="11">
    <mergeCell ref="H1:I1"/>
    <mergeCell ref="A3:I3"/>
    <mergeCell ref="A5:I5"/>
    <mergeCell ref="A7:E7"/>
    <mergeCell ref="K3:R3"/>
    <mergeCell ref="A20:D20"/>
    <mergeCell ref="A22:D22"/>
    <mergeCell ref="A9:D9"/>
    <mergeCell ref="A16:D16"/>
    <mergeCell ref="A18:D18"/>
    <mergeCell ref="A19:D19"/>
  </mergeCells>
  <printOptions horizontalCentered="1"/>
  <pageMargins left="0.27559055118110237" right="0.27559055118110237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16" zoomScale="120" zoomScaleNormal="120" workbookViewId="0">
      <selection activeCell="E96" sqref="E96"/>
    </sheetView>
  </sheetViews>
  <sheetFormatPr defaultRowHeight="15"/>
  <cols>
    <col min="1" max="1" width="7.42578125" style="5" customWidth="1"/>
    <col min="2" max="2" width="49" style="1" customWidth="1"/>
    <col min="3" max="3" width="14.42578125" style="2" hidden="1" customWidth="1"/>
    <col min="4" max="5" width="12.42578125" style="2" customWidth="1"/>
    <col min="6" max="6" width="12.42578125" style="2" hidden="1" customWidth="1"/>
    <col min="7" max="7" width="13.42578125" style="2" customWidth="1"/>
    <col min="9" max="9" width="14.140625" customWidth="1"/>
    <col min="10" max="10" width="15" bestFit="1" customWidth="1"/>
    <col min="11" max="12" width="10.140625" bestFit="1" customWidth="1"/>
  </cols>
  <sheetData>
    <row r="1" spans="1:10">
      <c r="A1" s="201" t="s">
        <v>73</v>
      </c>
      <c r="B1" s="201"/>
      <c r="C1" s="201"/>
      <c r="D1" s="201"/>
      <c r="E1" s="201"/>
      <c r="F1" s="201"/>
      <c r="G1" s="201"/>
    </row>
    <row r="2" spans="1:10" ht="15.75" customHeight="1">
      <c r="A2" s="200" t="s">
        <v>88</v>
      </c>
      <c r="B2" s="200"/>
      <c r="C2" s="200"/>
      <c r="D2" s="200"/>
      <c r="E2" s="200"/>
      <c r="F2" s="200"/>
      <c r="G2" s="200"/>
    </row>
    <row r="3" spans="1:10" ht="15.75" customHeight="1">
      <c r="A3" s="200"/>
      <c r="B3" s="200"/>
      <c r="C3" s="200"/>
      <c r="D3" s="200"/>
      <c r="E3" s="200"/>
      <c r="F3" s="200"/>
      <c r="G3" s="200"/>
    </row>
    <row r="4" spans="1:10" ht="35.25" customHeight="1">
      <c r="A4" s="58" t="s">
        <v>74</v>
      </c>
      <c r="B4" s="44" t="s">
        <v>75</v>
      </c>
      <c r="C4" s="59" t="s">
        <v>76</v>
      </c>
      <c r="D4" s="10" t="s">
        <v>77</v>
      </c>
      <c r="E4" s="59" t="s">
        <v>78</v>
      </c>
      <c r="F4" s="10" t="s">
        <v>79</v>
      </c>
      <c r="G4" s="11" t="s">
        <v>79</v>
      </c>
    </row>
    <row r="5" spans="1:10" ht="10.5" customHeight="1">
      <c r="A5" s="60"/>
      <c r="B5" s="73">
        <v>1</v>
      </c>
      <c r="C5" s="61">
        <v>2</v>
      </c>
      <c r="D5" s="61">
        <v>2</v>
      </c>
      <c r="E5" s="61">
        <v>3</v>
      </c>
      <c r="F5" s="61" t="s">
        <v>614</v>
      </c>
      <c r="G5" s="61" t="s">
        <v>621</v>
      </c>
      <c r="I5" s="8"/>
      <c r="J5" s="40"/>
    </row>
    <row r="6" spans="1:10" ht="24.75" customHeight="1">
      <c r="A6" s="62">
        <v>63</v>
      </c>
      <c r="B6" s="63" t="s">
        <v>28</v>
      </c>
      <c r="C6" s="64">
        <f>C7+C9</f>
        <v>0</v>
      </c>
      <c r="D6" s="64">
        <f t="shared" ref="D6:E6" si="0">D7+D9</f>
        <v>1116300</v>
      </c>
      <c r="E6" s="64">
        <f t="shared" si="0"/>
        <v>1111612.3500000001</v>
      </c>
      <c r="F6" s="64"/>
      <c r="G6" s="103">
        <f>E6/D6</f>
        <v>0.99580072561139488</v>
      </c>
      <c r="I6" s="8"/>
      <c r="J6" s="40"/>
    </row>
    <row r="7" spans="1:10">
      <c r="A7" s="62">
        <v>634</v>
      </c>
      <c r="B7" s="63" t="s">
        <v>55</v>
      </c>
      <c r="C7" s="64">
        <f>C8</f>
        <v>0</v>
      </c>
      <c r="D7" s="64">
        <f t="shared" ref="D7:E7" si="1">D8</f>
        <v>1595</v>
      </c>
      <c r="E7" s="64">
        <f t="shared" si="1"/>
        <v>0</v>
      </c>
      <c r="F7" s="64"/>
      <c r="G7" s="103">
        <f t="shared" ref="G7:G32" si="2">E7/D7</f>
        <v>0</v>
      </c>
      <c r="I7" s="8"/>
      <c r="J7" s="40"/>
    </row>
    <row r="8" spans="1:10">
      <c r="A8" s="65">
        <v>6341</v>
      </c>
      <c r="B8" s="66" t="s">
        <v>81</v>
      </c>
      <c r="C8" s="67"/>
      <c r="D8" s="67">
        <v>1595</v>
      </c>
      <c r="E8" s="67">
        <v>0</v>
      </c>
      <c r="F8" s="67"/>
      <c r="G8" s="102">
        <f t="shared" si="2"/>
        <v>0</v>
      </c>
      <c r="I8" s="8"/>
      <c r="J8" s="40"/>
    </row>
    <row r="9" spans="1:10" ht="25.5">
      <c r="A9" s="62">
        <v>636</v>
      </c>
      <c r="B9" s="63" t="s">
        <v>56</v>
      </c>
      <c r="C9" s="64">
        <f>C10</f>
        <v>0</v>
      </c>
      <c r="D9" s="64">
        <f>D10+D12+D11</f>
        <v>1114705</v>
      </c>
      <c r="E9" s="130">
        <f>E10+E12+E11</f>
        <v>1111612.3500000001</v>
      </c>
      <c r="F9" s="64"/>
      <c r="G9" s="103">
        <f t="shared" si="2"/>
        <v>0.99722558883292001</v>
      </c>
      <c r="I9" s="8"/>
      <c r="J9" s="41"/>
    </row>
    <row r="10" spans="1:10" ht="25.5">
      <c r="A10" s="65">
        <v>6361</v>
      </c>
      <c r="B10" s="66" t="s">
        <v>82</v>
      </c>
      <c r="C10" s="67"/>
      <c r="D10" s="67">
        <f>81505+1004670</f>
        <v>1086175</v>
      </c>
      <c r="E10" s="67">
        <f>84273.83+1015474.48</f>
        <v>1099748.31</v>
      </c>
      <c r="F10" s="67"/>
      <c r="G10" s="102">
        <f t="shared" si="2"/>
        <v>1.012496430133266</v>
      </c>
      <c r="I10" s="8"/>
      <c r="J10" s="41"/>
    </row>
    <row r="11" spans="1:10" s="124" customFormat="1" ht="25.5">
      <c r="A11" s="131" t="s">
        <v>657</v>
      </c>
      <c r="B11" s="132" t="s">
        <v>658</v>
      </c>
      <c r="C11" s="133"/>
      <c r="D11" s="133">
        <v>13270</v>
      </c>
      <c r="E11" s="133">
        <v>11864.04</v>
      </c>
      <c r="F11" s="133"/>
      <c r="G11" s="102"/>
      <c r="I11" s="125"/>
      <c r="J11" s="41"/>
    </row>
    <row r="12" spans="1:10" s="124" customFormat="1">
      <c r="A12" s="131" t="s">
        <v>617</v>
      </c>
      <c r="B12" s="132" t="s">
        <v>618</v>
      </c>
      <c r="C12" s="133"/>
      <c r="D12" s="133">
        <v>15260</v>
      </c>
      <c r="E12" s="133">
        <v>0</v>
      </c>
      <c r="F12" s="133"/>
      <c r="G12" s="102">
        <f t="shared" si="2"/>
        <v>0</v>
      </c>
      <c r="I12" s="125"/>
      <c r="J12" s="41"/>
    </row>
    <row r="13" spans="1:10">
      <c r="A13" s="62">
        <v>64</v>
      </c>
      <c r="B13" s="63" t="s">
        <v>29</v>
      </c>
      <c r="C13" s="64">
        <f>C14</f>
        <v>0</v>
      </c>
      <c r="D13" s="64">
        <f t="shared" ref="D13:E13" si="3">D14</f>
        <v>1</v>
      </c>
      <c r="E13" s="64">
        <f t="shared" si="3"/>
        <v>0.17</v>
      </c>
      <c r="F13" s="64"/>
      <c r="G13" s="103">
        <f t="shared" si="2"/>
        <v>0.17</v>
      </c>
    </row>
    <row r="14" spans="1:10">
      <c r="A14" s="62">
        <v>641</v>
      </c>
      <c r="B14" s="63" t="s">
        <v>30</v>
      </c>
      <c r="C14" s="64">
        <f>C15</f>
        <v>0</v>
      </c>
      <c r="D14" s="64">
        <f t="shared" ref="D14:E14" si="4">D15</f>
        <v>1</v>
      </c>
      <c r="E14" s="64">
        <f t="shared" si="4"/>
        <v>0.17</v>
      </c>
      <c r="F14" s="64"/>
      <c r="G14" s="103">
        <f t="shared" si="2"/>
        <v>0.17</v>
      </c>
    </row>
    <row r="15" spans="1:10">
      <c r="A15" s="65">
        <v>6413</v>
      </c>
      <c r="B15" s="66" t="s">
        <v>83</v>
      </c>
      <c r="C15" s="67"/>
      <c r="D15" s="67">
        <v>1</v>
      </c>
      <c r="E15" s="67">
        <v>0.17</v>
      </c>
      <c r="F15" s="67"/>
      <c r="G15" s="102">
        <f t="shared" si="2"/>
        <v>0.17</v>
      </c>
    </row>
    <row r="16" spans="1:10" ht="25.5">
      <c r="A16" s="62">
        <v>65</v>
      </c>
      <c r="B16" s="63" t="s">
        <v>53</v>
      </c>
      <c r="C16" s="64">
        <f>C17</f>
        <v>0</v>
      </c>
      <c r="D16" s="64">
        <f t="shared" ref="D16:E16" si="5">D17</f>
        <v>78770</v>
      </c>
      <c r="E16" s="64">
        <f t="shared" si="5"/>
        <v>50998.66</v>
      </c>
      <c r="F16" s="64"/>
      <c r="G16" s="103">
        <f t="shared" si="2"/>
        <v>0.64743760314840682</v>
      </c>
    </row>
    <row r="17" spans="1:12">
      <c r="A17" s="62">
        <v>652</v>
      </c>
      <c r="B17" s="63" t="s">
        <v>54</v>
      </c>
      <c r="C17" s="64">
        <f>C18</f>
        <v>0</v>
      </c>
      <c r="D17" s="64">
        <f>D18+D19</f>
        <v>78770</v>
      </c>
      <c r="E17" s="130">
        <f>E18+E19</f>
        <v>50998.66</v>
      </c>
      <c r="F17" s="64"/>
      <c r="G17" s="103">
        <f t="shared" si="2"/>
        <v>0.64743760314840682</v>
      </c>
    </row>
    <row r="18" spans="1:12">
      <c r="A18" s="65">
        <v>6526</v>
      </c>
      <c r="B18" s="66" t="s">
        <v>84</v>
      </c>
      <c r="C18" s="67"/>
      <c r="D18" s="67">
        <v>78110</v>
      </c>
      <c r="E18" s="67">
        <v>50998.66</v>
      </c>
      <c r="F18" s="67"/>
      <c r="G18" s="102">
        <f t="shared" si="2"/>
        <v>0.65290820637562419</v>
      </c>
    </row>
    <row r="19" spans="1:12" s="124" customFormat="1">
      <c r="A19" s="131" t="s">
        <v>619</v>
      </c>
      <c r="B19" s="132" t="s">
        <v>620</v>
      </c>
      <c r="C19" s="133"/>
      <c r="D19" s="133">
        <v>660</v>
      </c>
      <c r="E19" s="133">
        <v>0</v>
      </c>
      <c r="F19" s="133"/>
      <c r="G19" s="102">
        <f t="shared" si="2"/>
        <v>0</v>
      </c>
    </row>
    <row r="20" spans="1:12" ht="25.5">
      <c r="A20" s="62" t="s">
        <v>31</v>
      </c>
      <c r="B20" s="63" t="s">
        <v>32</v>
      </c>
      <c r="C20" s="64">
        <f>C21+C23</f>
        <v>0</v>
      </c>
      <c r="D20" s="64">
        <f t="shared" ref="D20:E20" si="6">D21+D23</f>
        <v>28874</v>
      </c>
      <c r="E20" s="64">
        <f t="shared" si="6"/>
        <v>16322.87</v>
      </c>
      <c r="F20" s="64"/>
      <c r="G20" s="103">
        <f t="shared" si="2"/>
        <v>0.56531377710050568</v>
      </c>
    </row>
    <row r="21" spans="1:12">
      <c r="A21" s="62" t="s">
        <v>33</v>
      </c>
      <c r="B21" s="63" t="s">
        <v>34</v>
      </c>
      <c r="C21" s="64">
        <f>C22</f>
        <v>0</v>
      </c>
      <c r="D21" s="64">
        <f t="shared" ref="D21:E21" si="7">D22</f>
        <v>8484</v>
      </c>
      <c r="E21" s="64">
        <f t="shared" si="7"/>
        <v>7329.75</v>
      </c>
      <c r="F21" s="64"/>
      <c r="G21" s="103">
        <f t="shared" si="2"/>
        <v>0.86394978783592646</v>
      </c>
    </row>
    <row r="22" spans="1:12">
      <c r="A22" s="65">
        <v>6615</v>
      </c>
      <c r="B22" s="66" t="s">
        <v>85</v>
      </c>
      <c r="C22" s="67"/>
      <c r="D22" s="67">
        <v>8484</v>
      </c>
      <c r="E22" s="67">
        <v>7329.75</v>
      </c>
      <c r="F22" s="67"/>
      <c r="G22" s="102">
        <f t="shared" si="2"/>
        <v>0.86394978783592646</v>
      </c>
    </row>
    <row r="23" spans="1:12">
      <c r="A23" s="62">
        <v>663</v>
      </c>
      <c r="B23" s="63" t="s">
        <v>57</v>
      </c>
      <c r="C23" s="64">
        <f>C24</f>
        <v>0</v>
      </c>
      <c r="D23" s="64">
        <f>D24+D25</f>
        <v>20390</v>
      </c>
      <c r="E23" s="130">
        <f>E24+E25</f>
        <v>8993.1200000000008</v>
      </c>
      <c r="F23" s="64"/>
      <c r="G23" s="103">
        <f t="shared" si="2"/>
        <v>0.44105541932319769</v>
      </c>
    </row>
    <row r="24" spans="1:12">
      <c r="A24" s="65">
        <v>6631</v>
      </c>
      <c r="B24" s="66" t="s">
        <v>86</v>
      </c>
      <c r="C24" s="67"/>
      <c r="D24" s="67">
        <v>20125</v>
      </c>
      <c r="E24" s="67">
        <v>8993.1200000000008</v>
      </c>
      <c r="F24" s="67"/>
      <c r="G24" s="102">
        <f t="shared" si="2"/>
        <v>0.44686310559006215</v>
      </c>
    </row>
    <row r="25" spans="1:12" s="124" customFormat="1">
      <c r="A25" s="131" t="s">
        <v>615</v>
      </c>
      <c r="B25" s="132" t="s">
        <v>616</v>
      </c>
      <c r="C25" s="133"/>
      <c r="D25" s="133">
        <v>265</v>
      </c>
      <c r="E25" s="133">
        <v>0</v>
      </c>
      <c r="F25" s="133"/>
      <c r="G25" s="102">
        <f t="shared" si="2"/>
        <v>0</v>
      </c>
    </row>
    <row r="26" spans="1:12" ht="25.5">
      <c r="A26" s="62">
        <v>67</v>
      </c>
      <c r="B26" s="63" t="s">
        <v>45</v>
      </c>
      <c r="C26" s="64">
        <f>C27</f>
        <v>0</v>
      </c>
      <c r="D26" s="64">
        <f t="shared" ref="D26:E26" si="8">D27</f>
        <v>422037</v>
      </c>
      <c r="E26" s="64">
        <f t="shared" si="8"/>
        <v>388731.44</v>
      </c>
      <c r="F26" s="64"/>
      <c r="G26" s="103">
        <f t="shared" si="2"/>
        <v>0.92108379123157447</v>
      </c>
    </row>
    <row r="27" spans="1:12" ht="25.5">
      <c r="A27" s="62">
        <v>671</v>
      </c>
      <c r="B27" s="63" t="s">
        <v>46</v>
      </c>
      <c r="C27" s="64">
        <f>C28</f>
        <v>0</v>
      </c>
      <c r="D27" s="64">
        <f t="shared" ref="D27:E27" si="9">D28</f>
        <v>422037</v>
      </c>
      <c r="E27" s="64">
        <f t="shared" si="9"/>
        <v>388731.44</v>
      </c>
      <c r="F27" s="67"/>
      <c r="G27" s="103">
        <f t="shared" si="2"/>
        <v>0.92108379123157447</v>
      </c>
      <c r="K27" s="8"/>
      <c r="L27" s="8"/>
    </row>
    <row r="28" spans="1:12" ht="25.5">
      <c r="A28" s="65">
        <v>6711</v>
      </c>
      <c r="B28" s="66" t="s">
        <v>87</v>
      </c>
      <c r="C28" s="67"/>
      <c r="D28" s="67">
        <f>'POSEBNI DIO (1)'!C7</f>
        <v>422037</v>
      </c>
      <c r="E28" s="133">
        <f>'POSEBNI DIO (1)'!D7</f>
        <v>388731.44</v>
      </c>
      <c r="F28" s="67"/>
      <c r="G28" s="102">
        <f t="shared" si="2"/>
        <v>0.92108379123157447</v>
      </c>
      <c r="K28" s="8"/>
      <c r="L28" s="8"/>
    </row>
    <row r="29" spans="1:12">
      <c r="A29" s="62">
        <v>922</v>
      </c>
      <c r="B29" s="63" t="s">
        <v>43</v>
      </c>
      <c r="C29" s="64">
        <f>C30</f>
        <v>0</v>
      </c>
      <c r="D29" s="64">
        <f t="shared" ref="D29:E29" si="10">D30</f>
        <v>82899</v>
      </c>
      <c r="E29" s="64">
        <f t="shared" si="10"/>
        <v>11768.510000000093</v>
      </c>
      <c r="F29" s="64"/>
      <c r="G29" s="103">
        <f t="shared" si="2"/>
        <v>0.14196202607992972</v>
      </c>
      <c r="K29" s="8"/>
      <c r="L29" s="8"/>
    </row>
    <row r="30" spans="1:12">
      <c r="A30" s="65">
        <v>92211</v>
      </c>
      <c r="B30" s="66" t="s">
        <v>44</v>
      </c>
      <c r="C30" s="67"/>
      <c r="D30" s="67">
        <f>9311+17431+56157</f>
        <v>82899</v>
      </c>
      <c r="E30" s="67">
        <f>'POSEBNI DIO (1)'!D30</f>
        <v>11768.510000000093</v>
      </c>
      <c r="F30" s="67"/>
      <c r="G30" s="102">
        <f t="shared" si="2"/>
        <v>0.14196202607992972</v>
      </c>
      <c r="K30" s="8"/>
      <c r="L30" s="8"/>
    </row>
    <row r="31" spans="1:12">
      <c r="A31" s="203" t="s">
        <v>90</v>
      </c>
      <c r="B31" s="204"/>
      <c r="C31" s="71">
        <f>C6+C13+C16+C20+C26</f>
        <v>0</v>
      </c>
      <c r="D31" s="71">
        <f t="shared" ref="D31:E31" si="11">D6+D13+D16+D20+D26</f>
        <v>1645982</v>
      </c>
      <c r="E31" s="71">
        <f t="shared" si="11"/>
        <v>1567665.49</v>
      </c>
      <c r="F31" s="71"/>
      <c r="G31" s="101">
        <f t="shared" si="2"/>
        <v>0.95241958296020246</v>
      </c>
      <c r="K31" s="8"/>
      <c r="L31" s="8"/>
    </row>
    <row r="32" spans="1:12">
      <c r="A32" s="203" t="s">
        <v>91</v>
      </c>
      <c r="B32" s="204"/>
      <c r="C32" s="71">
        <f>C31+C29</f>
        <v>0</v>
      </c>
      <c r="D32" s="71">
        <f t="shared" ref="D32:E32" si="12">D31+D29</f>
        <v>1728881</v>
      </c>
      <c r="E32" s="71">
        <f t="shared" si="12"/>
        <v>1579434</v>
      </c>
      <c r="F32" s="71"/>
      <c r="G32" s="101">
        <f t="shared" si="2"/>
        <v>0.91355853873112147</v>
      </c>
      <c r="K32" s="8"/>
      <c r="L32" s="8"/>
    </row>
    <row r="33" spans="1:12">
      <c r="A33" s="68"/>
      <c r="B33" s="69"/>
      <c r="C33" s="70"/>
      <c r="D33" s="70"/>
      <c r="E33" s="70"/>
      <c r="F33" s="70"/>
      <c r="G33" s="70"/>
      <c r="K33" s="8"/>
      <c r="L33" s="8"/>
    </row>
    <row r="34" spans="1:12">
      <c r="A34" s="202" t="s">
        <v>89</v>
      </c>
      <c r="B34" s="202"/>
      <c r="C34" s="202"/>
      <c r="D34" s="202"/>
      <c r="E34" s="202"/>
      <c r="F34" s="202"/>
      <c r="G34" s="202"/>
      <c r="K34" s="8"/>
      <c r="L34" s="8"/>
    </row>
    <row r="35" spans="1:12" ht="18" customHeight="1">
      <c r="A35" s="202"/>
      <c r="B35" s="202"/>
      <c r="C35" s="202"/>
      <c r="D35" s="202"/>
      <c r="E35" s="202"/>
      <c r="F35" s="202"/>
      <c r="G35" s="202"/>
      <c r="K35" s="8"/>
      <c r="L35" s="8"/>
    </row>
    <row r="36" spans="1:12" ht="35.25" customHeight="1">
      <c r="A36" s="58" t="s">
        <v>96</v>
      </c>
      <c r="B36" s="44" t="s">
        <v>75</v>
      </c>
      <c r="C36" s="59" t="s">
        <v>76</v>
      </c>
      <c r="D36" s="10" t="s">
        <v>77</v>
      </c>
      <c r="E36" s="59" t="s">
        <v>78</v>
      </c>
      <c r="F36" s="10" t="s">
        <v>79</v>
      </c>
      <c r="G36" s="11" t="s">
        <v>79</v>
      </c>
      <c r="K36" s="8"/>
      <c r="L36" s="8"/>
    </row>
    <row r="37" spans="1:12" ht="10.5" customHeight="1">
      <c r="A37" s="72"/>
      <c r="B37" s="73">
        <v>1</v>
      </c>
      <c r="C37" s="61">
        <v>2</v>
      </c>
      <c r="D37" s="61">
        <v>3</v>
      </c>
      <c r="E37" s="61">
        <v>4</v>
      </c>
      <c r="F37" s="61" t="s">
        <v>80</v>
      </c>
      <c r="G37" s="61" t="s">
        <v>666</v>
      </c>
      <c r="J37" s="8"/>
      <c r="K37" s="8"/>
    </row>
    <row r="38" spans="1:12">
      <c r="A38" s="74" t="s">
        <v>0</v>
      </c>
      <c r="B38" s="75" t="s">
        <v>1</v>
      </c>
      <c r="C38" s="64">
        <f>C39+C43+C45</f>
        <v>0</v>
      </c>
      <c r="D38" s="64">
        <f>D39+D43+D45</f>
        <v>1149710</v>
      </c>
      <c r="E38" s="130">
        <f>E39+E43+E45</f>
        <v>1137610.98</v>
      </c>
      <c r="F38" s="64"/>
      <c r="G38" s="103">
        <f>E38/D38</f>
        <v>0.98947645928103611</v>
      </c>
      <c r="K38" s="8"/>
    </row>
    <row r="39" spans="1:12">
      <c r="A39" s="74" t="s">
        <v>2</v>
      </c>
      <c r="B39" s="75" t="s">
        <v>3</v>
      </c>
      <c r="C39" s="64">
        <f>C40</f>
        <v>0</v>
      </c>
      <c r="D39" s="64">
        <f>D40+D41+D42</f>
        <v>959181</v>
      </c>
      <c r="E39" s="130">
        <f>E40+E41+E42</f>
        <v>937731.22</v>
      </c>
      <c r="F39" s="64"/>
      <c r="G39" s="103">
        <f t="shared" ref="G39:G95" si="13">E39/D39</f>
        <v>0.97763740107445829</v>
      </c>
    </row>
    <row r="40" spans="1:12">
      <c r="A40" s="76">
        <v>3111</v>
      </c>
      <c r="B40" s="77" t="s">
        <v>92</v>
      </c>
      <c r="C40" s="67"/>
      <c r="D40" s="67">
        <f>'POSEBNI DIO (2)'!D83+'POSEBNI DIO (2)'!D84+'POSEBNI DIO (2)'!D135+'POSEBNI DIO (2)'!D182+'POSEBNI DIO (2)'!D202+'POSEBNI DIO (2)'!D220+'POSEBNI DIO (2)'!D248+'POSEBNI DIO (2)'!D291+'POSEBNI DIO (2)'!D303+'POSEBNI DIO (2)'!D313+'POSEBNI DIO (2)'!D331+'POSEBNI DIO (2)'!D371+'POSEBNI DIO (2)'!D374+'POSEBNI DIO (2)'!D382+'POSEBNI DIO (2)'!D394+'POSEBNI DIO (2)'!D406+'POSEBNI DIO (2)'!D416+'POSEBNI DIO (2)'!D430+'POSEBNI DIO (2)'!D440</f>
        <v>925696</v>
      </c>
      <c r="E40" s="133">
        <f>'POSEBNI DIO (2)'!E83+'POSEBNI DIO (2)'!E84+'POSEBNI DIO (2)'!E135+'POSEBNI DIO (2)'!E182+'POSEBNI DIO (2)'!E202+'POSEBNI DIO (2)'!E220+'POSEBNI DIO (2)'!E248+'POSEBNI DIO (2)'!E291+'POSEBNI DIO (2)'!E303+'POSEBNI DIO (2)'!E313+'POSEBNI DIO (2)'!E331+'POSEBNI DIO (2)'!E371+'POSEBNI DIO (2)'!E374+'POSEBNI DIO (2)'!E382+'POSEBNI DIO (2)'!E394+'POSEBNI DIO (2)'!E406+'POSEBNI DIO (2)'!E416+'POSEBNI DIO (2)'!E430+'POSEBNI DIO (2)'!E440</f>
        <v>917255.39</v>
      </c>
      <c r="F40" s="67"/>
      <c r="G40" s="103">
        <f t="shared" si="13"/>
        <v>0.99088187698769359</v>
      </c>
    </row>
    <row r="41" spans="1:12" s="124" customFormat="1">
      <c r="A41" s="137" t="s">
        <v>308</v>
      </c>
      <c r="B41" s="138" t="s">
        <v>622</v>
      </c>
      <c r="C41" s="133"/>
      <c r="D41" s="133">
        <f>'POSEBNI DIO (2)'!D431+'POSEBNI DIO (2)'!D407+'POSEBNI DIO (2)'!D383+'POSEBNI DIO (2)'!D332+'POSEBNI DIO (2)'!D314+'POSEBNI DIO (2)'!D304+'POSEBNI DIO (2)'!D183+'POSEBNI DIO (2)'!D85</f>
        <v>23535</v>
      </c>
      <c r="E41" s="133">
        <v>10238</v>
      </c>
      <c r="F41" s="133">
        <f>'POSEBNI DIO (2)'!F431+'POSEBNI DIO (2)'!F407+'POSEBNI DIO (2)'!F383+'POSEBNI DIO (2)'!F332+'POSEBNI DIO (2)'!F314+'POSEBNI DIO (2)'!F304+'POSEBNI DIO (2)'!F183+'POSEBNI DIO (2)'!F85</f>
        <v>3.2251933823324994</v>
      </c>
      <c r="G41" s="103">
        <f t="shared" si="13"/>
        <v>0.43501168472487783</v>
      </c>
    </row>
    <row r="42" spans="1:12" s="124" customFormat="1">
      <c r="A42" s="137" t="s">
        <v>311</v>
      </c>
      <c r="B42" s="138" t="s">
        <v>623</v>
      </c>
      <c r="C42" s="133"/>
      <c r="D42" s="133">
        <f>'POSEBNI DIO (2)'!D86</f>
        <v>9950</v>
      </c>
      <c r="E42" s="133">
        <f>'POSEBNI DIO (2)'!E86</f>
        <v>10237.83</v>
      </c>
      <c r="F42" s="133"/>
      <c r="G42" s="103">
        <f t="shared" si="13"/>
        <v>1.0289276381909547</v>
      </c>
    </row>
    <row r="43" spans="1:12">
      <c r="A43" s="74" t="s">
        <v>4</v>
      </c>
      <c r="B43" s="75" t="s">
        <v>5</v>
      </c>
      <c r="C43" s="64">
        <f>C44</f>
        <v>0</v>
      </c>
      <c r="D43" s="64">
        <f>D44</f>
        <v>47700</v>
      </c>
      <c r="E43" s="64">
        <f t="shared" ref="E43" si="14">E44</f>
        <v>50478.38</v>
      </c>
      <c r="F43" s="64"/>
      <c r="G43" s="103">
        <f t="shared" si="13"/>
        <v>1.0582469601677149</v>
      </c>
    </row>
    <row r="44" spans="1:12">
      <c r="A44" s="76" t="s">
        <v>93</v>
      </c>
      <c r="B44" s="77" t="s">
        <v>5</v>
      </c>
      <c r="C44" s="67"/>
      <c r="D44" s="67">
        <v>47700</v>
      </c>
      <c r="E44" s="133">
        <v>50478.38</v>
      </c>
      <c r="F44" s="133">
        <f>'POSEBNI DIO (2)'!F88+'POSEBNI DIO (2)'!F185+'POSEBNI DIO (2)'!F222+'POSEBNI DIO (2)'!F293+'POSEBNI DIO (2)'!F306+'POSEBNI DIO (2)'!F316+'POSEBNI DIO (2)'!F334+'POSEBNI DIO (2)'!F376+'POSEBNI DIO (2)'!F385+'POSEBNI DIO (2)'!F409+'POSEBNI DIO (2)'!F418</f>
        <v>3.0716550689170181</v>
      </c>
      <c r="G44" s="103">
        <f t="shared" si="13"/>
        <v>1.0582469601677149</v>
      </c>
    </row>
    <row r="45" spans="1:12">
      <c r="A45" s="74" t="s">
        <v>6</v>
      </c>
      <c r="B45" s="75" t="s">
        <v>7</v>
      </c>
      <c r="C45" s="64">
        <f>C46</f>
        <v>0</v>
      </c>
      <c r="D45" s="64">
        <f>D46+D47</f>
        <v>142829</v>
      </c>
      <c r="E45" s="130">
        <f>E46+E47</f>
        <v>149401.37999999998</v>
      </c>
      <c r="F45" s="64"/>
      <c r="G45" s="103">
        <f t="shared" si="13"/>
        <v>1.0460157250978441</v>
      </c>
    </row>
    <row r="46" spans="1:12">
      <c r="A46" s="76" t="s">
        <v>94</v>
      </c>
      <c r="B46" s="77" t="s">
        <v>95</v>
      </c>
      <c r="C46" s="67"/>
      <c r="D46" s="67">
        <f>'POSEBNI DIO (2)'!D90+'POSEBNI DIO (2)'!D137+'POSEBNI DIO (2)'!D187+'POSEBNI DIO (2)'!D224+'POSEBNI DIO (2)'!D250+'POSEBNI DIO (2)'!D295+'POSEBNI DIO (2)'!D308+'POSEBNI DIO (2)'!D318+'POSEBNI DIO (2)'!D336+'POSEBNI DIO (2)'!D387+'POSEBNI DIO (2)'!D396+'POSEBNI DIO (2)'!D411+'POSEBNI DIO (2)'!D420</f>
        <v>140829</v>
      </c>
      <c r="E46" s="133">
        <f>'POSEBNI DIO (2)'!E90+'POSEBNI DIO (2)'!E137+'POSEBNI DIO (2)'!E187+'POSEBNI DIO (2)'!E224+'POSEBNI DIO (2)'!E250+'POSEBNI DIO (2)'!E295+'POSEBNI DIO (2)'!E308+'POSEBNI DIO (2)'!E318+'POSEBNI DIO (2)'!E336+'POSEBNI DIO (2)'!E387+'POSEBNI DIO (2)'!E396+'POSEBNI DIO (2)'!E411+'POSEBNI DIO (2)'!E420</f>
        <v>149401.37999999998</v>
      </c>
      <c r="F46" s="67"/>
      <c r="G46" s="103">
        <f t="shared" si="13"/>
        <v>1.0608708433632277</v>
      </c>
    </row>
    <row r="47" spans="1:12" s="124" customFormat="1">
      <c r="A47" s="137" t="s">
        <v>164</v>
      </c>
      <c r="B47" s="138" t="s">
        <v>659</v>
      </c>
      <c r="C47" s="133"/>
      <c r="D47" s="133">
        <f>'POSEBNI DIO (2)'!D91</f>
        <v>2000</v>
      </c>
      <c r="E47" s="133">
        <f>'POSEBNI DIO (2)'!E91</f>
        <v>0</v>
      </c>
      <c r="F47" s="133"/>
      <c r="G47" s="103">
        <v>0</v>
      </c>
    </row>
    <row r="48" spans="1:12">
      <c r="A48" s="74" t="s">
        <v>8</v>
      </c>
      <c r="B48" s="75" t="s">
        <v>9</v>
      </c>
      <c r="C48" s="64">
        <f>C49+C54+C61</f>
        <v>0</v>
      </c>
      <c r="D48" s="64">
        <f>D49+D54+D61</f>
        <v>442919</v>
      </c>
      <c r="E48" s="64">
        <f>E49+E54+E61</f>
        <v>364296.88</v>
      </c>
      <c r="F48" s="64"/>
      <c r="G48" s="103">
        <f t="shared" si="13"/>
        <v>0.82249097464773469</v>
      </c>
      <c r="I48">
        <f>E48/7.5345</f>
        <v>48350.505010286019</v>
      </c>
    </row>
    <row r="49" spans="1:7">
      <c r="A49" s="74" t="s">
        <v>10</v>
      </c>
      <c r="B49" s="75" t="s">
        <v>11</v>
      </c>
      <c r="C49" s="64">
        <f>C50+C53</f>
        <v>0</v>
      </c>
      <c r="D49" s="64">
        <f>D50+D53+D52+D51</f>
        <v>73428</v>
      </c>
      <c r="E49" s="130">
        <f>E50+E53+E52+E51</f>
        <v>73203.06</v>
      </c>
      <c r="F49" s="64"/>
      <c r="G49" s="103">
        <f t="shared" si="13"/>
        <v>0.99693659094623299</v>
      </c>
    </row>
    <row r="50" spans="1:7">
      <c r="A50" s="76" t="s">
        <v>97</v>
      </c>
      <c r="B50" s="77" t="s">
        <v>98</v>
      </c>
      <c r="C50" s="67"/>
      <c r="D50" s="67">
        <v>9380</v>
      </c>
      <c r="E50" s="133">
        <v>7935.33</v>
      </c>
      <c r="F50" s="67"/>
      <c r="G50" s="103">
        <f t="shared" si="13"/>
        <v>0.84598400852878464</v>
      </c>
    </row>
    <row r="51" spans="1:7" s="124" customFormat="1">
      <c r="A51" s="137" t="s">
        <v>166</v>
      </c>
      <c r="B51" s="138" t="s">
        <v>624</v>
      </c>
      <c r="C51" s="133"/>
      <c r="D51" s="133">
        <v>3330</v>
      </c>
      <c r="E51" s="133">
        <f>'POSEBNI DIO (2)'!E39+'POSEBNI DIO (2)'!E341+'POSEBNI DIO (2)'!E400+'POSEBNI DIO (2)'!E424</f>
        <v>1771.38</v>
      </c>
      <c r="F51" s="133"/>
      <c r="G51" s="103">
        <f t="shared" si="13"/>
        <v>0.53194594594594602</v>
      </c>
    </row>
    <row r="52" spans="1:7" s="124" customFormat="1">
      <c r="A52" s="137" t="s">
        <v>212</v>
      </c>
      <c r="B52" s="138" t="s">
        <v>625</v>
      </c>
      <c r="C52" s="133"/>
      <c r="D52" s="133">
        <f>'POSEBNI DIO (2)'!D22+'POSEBNI DIO (2)'!D40</f>
        <v>2330</v>
      </c>
      <c r="E52" s="133">
        <f>'POSEBNI DIO (2)'!E22+'POSEBNI DIO (2)'!E40</f>
        <v>2187.64</v>
      </c>
      <c r="F52" s="133"/>
      <c r="G52" s="103">
        <f t="shared" si="13"/>
        <v>0.93890128755364799</v>
      </c>
    </row>
    <row r="53" spans="1:7">
      <c r="A53" s="76" t="s">
        <v>99</v>
      </c>
      <c r="B53" s="77" t="s">
        <v>100</v>
      </c>
      <c r="C53" s="67"/>
      <c r="D53" s="67">
        <f>'POSEBNI DIO (2)'!D93+'POSEBNI DIO (2)'!D191+'POSEBNI DIO (2)'!D226+'POSEBNI DIO (2)'!D299+'POSEBNI DIO (2)'!D310+'POSEBNI DIO (2)'!D322+'POSEBNI DIO (2)'!D340+'POSEBNI DIO (2)'!D378+'POSEBNI DIO (2)'!D389+'POSEBNI DIO (2)'!D399+'POSEBNI DIO (2)'!D413+'POSEBNI DIO (2)'!D423</f>
        <v>58388</v>
      </c>
      <c r="E53" s="133">
        <f>'POSEBNI DIO (2)'!E93+'POSEBNI DIO (2)'!E191+'POSEBNI DIO (2)'!E226+'POSEBNI DIO (2)'!E299+'POSEBNI DIO (2)'!E310+'POSEBNI DIO (2)'!E322+'POSEBNI DIO (2)'!E340+'POSEBNI DIO (2)'!E378+'POSEBNI DIO (2)'!E389+'POSEBNI DIO (2)'!E399+'POSEBNI DIO (2)'!E413+'POSEBNI DIO (2)'!E423</f>
        <v>61308.709999999992</v>
      </c>
      <c r="F53" s="67"/>
      <c r="G53" s="103">
        <f t="shared" si="13"/>
        <v>1.0500224361170103</v>
      </c>
    </row>
    <row r="54" spans="1:7">
      <c r="A54" s="74" t="s">
        <v>12</v>
      </c>
      <c r="B54" s="75" t="s">
        <v>13</v>
      </c>
      <c r="C54" s="64">
        <f>C55+C57+C58+C56+C59+C60</f>
        <v>0</v>
      </c>
      <c r="D54" s="64">
        <f>D55+D57+D58+D56+D59+D60</f>
        <v>273501</v>
      </c>
      <c r="E54" s="130">
        <f t="shared" ref="E54:F54" si="15">E55+E57+E58+E56+E59+E60</f>
        <v>212804.02000000002</v>
      </c>
      <c r="F54" s="130">
        <f t="shared" si="15"/>
        <v>3.4322482414794009</v>
      </c>
      <c r="G54" s="103">
        <f t="shared" si="13"/>
        <v>0.77807401069831561</v>
      </c>
    </row>
    <row r="55" spans="1:7">
      <c r="A55" s="76" t="s">
        <v>101</v>
      </c>
      <c r="B55" s="77" t="s">
        <v>104</v>
      </c>
      <c r="C55" s="67"/>
      <c r="D55" s="67">
        <f>'POSEBNI DIO (2)'!D13+'POSEBNI DIO (2)'!D24+'POSEBNI DIO (2)'!D42+'POSEBNI DIO (2)'!D72+'POSEBNI DIO (2)'!D139+'POSEBNI DIO (2)'!D148+'POSEBNI DIO (2)'!D153+'POSEBNI DIO (2)'!D170+'POSEBNI DIO (2)'!D171+'POSEBNI DIO (2)'!D240+'POSEBNI DIO (2)'!D364</f>
        <v>30283</v>
      </c>
      <c r="E55" s="133">
        <f>'POSEBNI DIO (2)'!E13+'POSEBNI DIO (2)'!E24+'POSEBNI DIO (2)'!E42+'POSEBNI DIO (2)'!E72+'POSEBNI DIO (2)'!E139+'POSEBNI DIO (2)'!E148+'POSEBNI DIO (2)'!E153+'POSEBNI DIO (2)'!E170+'POSEBNI DIO (2)'!E171+'POSEBNI DIO (2)'!E240+'POSEBNI DIO (2)'!E364</f>
        <v>22777.43</v>
      </c>
      <c r="F55" s="133">
        <f>'POSEBNI DIO (2)'!F13+'POSEBNI DIO (2)'!F24+'POSEBNI DIO (2)'!F42+'POSEBNI DIO (2)'!F72+'POSEBNI DIO (2)'!F139+'POSEBNI DIO (2)'!F148+'POSEBNI DIO (2)'!F153+'POSEBNI DIO (2)'!F170+'POSEBNI DIO (2)'!F171+'POSEBNI DIO (2)'!F240+'POSEBNI DIO (2)'!F364</f>
        <v>3.4322482414794009</v>
      </c>
      <c r="G55" s="103">
        <f t="shared" si="13"/>
        <v>0.75215236271175245</v>
      </c>
    </row>
    <row r="56" spans="1:7">
      <c r="A56" s="76" t="s">
        <v>107</v>
      </c>
      <c r="B56" s="77" t="s">
        <v>108</v>
      </c>
      <c r="C56" s="67"/>
      <c r="D56" s="67">
        <v>185585</v>
      </c>
      <c r="E56" s="133">
        <v>149049.76</v>
      </c>
      <c r="F56" s="67"/>
      <c r="G56" s="103">
        <f t="shared" si="13"/>
        <v>0.80313473610474995</v>
      </c>
    </row>
    <row r="57" spans="1:7">
      <c r="A57" s="76" t="s">
        <v>102</v>
      </c>
      <c r="B57" s="77" t="s">
        <v>105</v>
      </c>
      <c r="C57" s="67"/>
      <c r="D57" s="67">
        <v>31400</v>
      </c>
      <c r="E57" s="133">
        <v>23344.799999999999</v>
      </c>
      <c r="F57" s="67"/>
      <c r="G57" s="103">
        <f t="shared" si="13"/>
        <v>0.74346496815286622</v>
      </c>
    </row>
    <row r="58" spans="1:7">
      <c r="A58" s="76" t="s">
        <v>103</v>
      </c>
      <c r="B58" s="77" t="s">
        <v>106</v>
      </c>
      <c r="C58" s="67"/>
      <c r="D58" s="67">
        <v>18070</v>
      </c>
      <c r="E58" s="133">
        <v>10116.94</v>
      </c>
      <c r="F58" s="67"/>
      <c r="G58" s="103">
        <f t="shared" si="13"/>
        <v>0.55987493082457118</v>
      </c>
    </row>
    <row r="59" spans="1:7">
      <c r="A59" s="76" t="s">
        <v>109</v>
      </c>
      <c r="B59" s="77" t="s">
        <v>110</v>
      </c>
      <c r="C59" s="67"/>
      <c r="D59" s="67">
        <v>6493</v>
      </c>
      <c r="E59" s="133">
        <v>6381.7</v>
      </c>
      <c r="F59" s="67"/>
      <c r="G59" s="103">
        <f t="shared" si="13"/>
        <v>0.98285846296011081</v>
      </c>
    </row>
    <row r="60" spans="1:7">
      <c r="A60" s="76" t="s">
        <v>111</v>
      </c>
      <c r="B60" s="77" t="s">
        <v>112</v>
      </c>
      <c r="C60" s="67"/>
      <c r="D60" s="67">
        <f>'POSEBNI DIO (2)'!D27+'POSEBNI DIO (2)'!D46+'POSEBNI DIO (2)'!D264</f>
        <v>1670</v>
      </c>
      <c r="E60" s="133">
        <f>'POSEBNI DIO (2)'!E27+'POSEBNI DIO (2)'!E46+'POSEBNI DIO (2)'!E264</f>
        <v>1133.3899999999999</v>
      </c>
      <c r="F60" s="67"/>
      <c r="G60" s="103">
        <f t="shared" si="13"/>
        <v>0.67867664670658678</v>
      </c>
    </row>
    <row r="61" spans="1:7">
      <c r="A61" s="74" t="s">
        <v>14</v>
      </c>
      <c r="B61" s="75" t="s">
        <v>15</v>
      </c>
      <c r="C61" s="64">
        <f>SUM(C62:C69)</f>
        <v>0</v>
      </c>
      <c r="D61" s="64">
        <f>SUM(D62:D75)</f>
        <v>95990</v>
      </c>
      <c r="E61" s="130">
        <f>SUM(E62:E75)</f>
        <v>78289.8</v>
      </c>
      <c r="F61" s="64"/>
      <c r="G61" s="103">
        <f t="shared" si="13"/>
        <v>0.81560370871965837</v>
      </c>
    </row>
    <row r="62" spans="1:7">
      <c r="A62" s="76" t="s">
        <v>113</v>
      </c>
      <c r="B62" s="77" t="s">
        <v>114</v>
      </c>
      <c r="C62" s="67"/>
      <c r="D62" s="67">
        <f>'POSEBNI DIO (2)'!D48+'POSEBNI DIO (2)'!D158+'POSEBNI DIO (2)'!D242+'POSEBNI DIO (2)'!D354</f>
        <v>13030</v>
      </c>
      <c r="E62" s="133">
        <f>'POSEBNI DIO (2)'!E48+'POSEBNI DIO (2)'!E158+'POSEBNI DIO (2)'!E242+'POSEBNI DIO (2)'!E354</f>
        <v>11393.029999999999</v>
      </c>
      <c r="F62" s="67"/>
      <c r="G62" s="103">
        <f t="shared" si="13"/>
        <v>0.87436914811972366</v>
      </c>
    </row>
    <row r="63" spans="1:7">
      <c r="A63" s="76" t="s">
        <v>115</v>
      </c>
      <c r="B63" s="77" t="s">
        <v>116</v>
      </c>
      <c r="C63" s="67"/>
      <c r="D63" s="67">
        <f>'POSEBNI DIO (2)'!D16+'POSEBNI DIO (2)'!D29+'POSEBNI DIO (2)'!D49+'POSEBNI DIO (2)'!D50+'POSEBNI DIO (2)'!D207+'POSEBNI DIO (2)'!D271+'POSEBNI DIO (2)'!D272</f>
        <v>16230</v>
      </c>
      <c r="E63" s="133">
        <f>'POSEBNI DIO (2)'!E16+'POSEBNI DIO (2)'!E29+'POSEBNI DIO (2)'!E49+'POSEBNI DIO (2)'!E50+'POSEBNI DIO (2)'!E207+'POSEBNI DIO (2)'!E271+'POSEBNI DIO (2)'!E272</f>
        <v>15592.37</v>
      </c>
      <c r="F63" s="67"/>
      <c r="G63" s="103">
        <f t="shared" si="13"/>
        <v>0.96071287738755395</v>
      </c>
    </row>
    <row r="64" spans="1:7">
      <c r="A64" s="76" t="s">
        <v>117</v>
      </c>
      <c r="B64" s="77" t="s">
        <v>118</v>
      </c>
      <c r="C64" s="67"/>
      <c r="D64" s="67">
        <v>0</v>
      </c>
      <c r="E64" s="67">
        <v>0</v>
      </c>
      <c r="F64" s="67"/>
      <c r="G64" s="103">
        <v>0</v>
      </c>
    </row>
    <row r="65" spans="1:7">
      <c r="A65" s="76" t="s">
        <v>119</v>
      </c>
      <c r="B65" s="77" t="s">
        <v>120</v>
      </c>
      <c r="C65" s="67"/>
      <c r="D65" s="67">
        <f>'POSEBNI DIO (2)'!D52</f>
        <v>3550</v>
      </c>
      <c r="E65" s="133">
        <f>'POSEBNI DIO (2)'!E52</f>
        <v>4649.26</v>
      </c>
      <c r="F65" s="67"/>
      <c r="G65" s="103">
        <f t="shared" si="13"/>
        <v>1.3096507042253522</v>
      </c>
    </row>
    <row r="66" spans="1:7">
      <c r="A66" s="76" t="s">
        <v>121</v>
      </c>
      <c r="B66" s="77" t="s">
        <v>122</v>
      </c>
      <c r="C66" s="67"/>
      <c r="D66" s="67">
        <v>9525</v>
      </c>
      <c r="E66" s="133">
        <v>9009.17</v>
      </c>
      <c r="F66" s="67"/>
      <c r="G66" s="103">
        <f t="shared" si="13"/>
        <v>0.94584461942257214</v>
      </c>
    </row>
    <row r="67" spans="1:7">
      <c r="A67" s="76" t="s">
        <v>123</v>
      </c>
      <c r="B67" s="77" t="s">
        <v>124</v>
      </c>
      <c r="C67" s="67"/>
      <c r="D67" s="67">
        <v>1930</v>
      </c>
      <c r="E67" s="133">
        <f>'POSEBNI DIO (2)'!E54+'POSEBNI DIO (2)'!E76+'POSEBNI DIO (2)'!E195+'POSEBNI DIO (2)'!E324+'POSEBNI DIO (2)'!E343+'POSEBNI DIO (2)'!E402+'POSEBNI DIO (2)'!E426</f>
        <v>1146.25</v>
      </c>
      <c r="F67" s="67"/>
      <c r="G67" s="103">
        <f t="shared" si="13"/>
        <v>0.5939119170984456</v>
      </c>
    </row>
    <row r="68" spans="1:7">
      <c r="A68" s="76" t="s">
        <v>125</v>
      </c>
      <c r="B68" s="77" t="s">
        <v>126</v>
      </c>
      <c r="C68" s="67"/>
      <c r="D68" s="67">
        <v>9405</v>
      </c>
      <c r="E68" s="133">
        <v>6454.84</v>
      </c>
      <c r="F68" s="67"/>
      <c r="G68" s="103">
        <f t="shared" si="13"/>
        <v>0.68632004253056889</v>
      </c>
    </row>
    <row r="69" spans="1:7">
      <c r="A69" s="76" t="s">
        <v>127</v>
      </c>
      <c r="B69" s="77" t="s">
        <v>128</v>
      </c>
      <c r="C69" s="67"/>
      <c r="D69" s="67">
        <f>'POSEBNI DIO (2)'!D18+'POSEBNI DIO (2)'!D56</f>
        <v>8340</v>
      </c>
      <c r="E69" s="133">
        <f>'POSEBNI DIO (2)'!E18+'POSEBNI DIO (2)'!E56</f>
        <v>8520.83</v>
      </c>
      <c r="F69" s="67"/>
      <c r="G69" s="103">
        <f t="shared" si="13"/>
        <v>1.0216822541966426</v>
      </c>
    </row>
    <row r="70" spans="1:7">
      <c r="A70" s="76" t="s">
        <v>129</v>
      </c>
      <c r="B70" s="77" t="s">
        <v>130</v>
      </c>
      <c r="C70" s="67"/>
      <c r="D70" s="67">
        <f>'POSEBNI DIO (2)'!D57+'POSEBNI DIO (2)'!D143+'POSEBNI DIO (2)'!D161+'POSEBNI DIO (2)'!D176+'POSEBNI DIO (2)'!D208+'POSEBNI DIO (2)'!D243</f>
        <v>5805</v>
      </c>
      <c r="E70" s="133">
        <f>'POSEBNI DIO (2)'!E57+'POSEBNI DIO (2)'!E143+'POSEBNI DIO (2)'!E161+'POSEBNI DIO (2)'!E176+'POSEBNI DIO (2)'!E208+'POSEBNI DIO (2)'!E243</f>
        <v>2181.94</v>
      </c>
      <c r="F70" s="67"/>
      <c r="G70" s="103">
        <f t="shared" si="13"/>
        <v>0.37587252368647717</v>
      </c>
    </row>
    <row r="71" spans="1:7" s="124" customFormat="1">
      <c r="A71" s="137" t="s">
        <v>167</v>
      </c>
      <c r="B71" s="138" t="s">
        <v>660</v>
      </c>
      <c r="C71" s="133"/>
      <c r="D71" s="133">
        <f>'POSEBNI DIO (2)'!D230+'POSEBNI DIO (2)'!D327+'POSEBNI DIO (2)'!D346+'POSEBNI DIO (2)'!D391</f>
        <v>2300</v>
      </c>
      <c r="E71" s="133">
        <f>'POSEBNI DIO (2)'!E230+'POSEBNI DIO (2)'!E327+'POSEBNI DIO (2)'!E346+'POSEBNI DIO (2)'!E391</f>
        <v>1871.49</v>
      </c>
      <c r="F71" s="133"/>
      <c r="G71" s="103">
        <f t="shared" si="13"/>
        <v>0.81369130434782611</v>
      </c>
    </row>
    <row r="72" spans="1:7" s="124" customFormat="1">
      <c r="A72" s="137" t="s">
        <v>168</v>
      </c>
      <c r="B72" s="138" t="s">
        <v>661</v>
      </c>
      <c r="C72" s="133"/>
      <c r="D72" s="133">
        <f>'POSEBNI DIO (2)'!D59</f>
        <v>2380</v>
      </c>
      <c r="E72" s="133">
        <f>'POSEBNI DIO (2)'!E59</f>
        <v>2310.04</v>
      </c>
      <c r="F72" s="133"/>
      <c r="G72" s="103">
        <f t="shared" si="13"/>
        <v>0.97060504201680675</v>
      </c>
    </row>
    <row r="73" spans="1:7" s="124" customFormat="1">
      <c r="A73" s="137" t="s">
        <v>225</v>
      </c>
      <c r="B73" s="138" t="s">
        <v>662</v>
      </c>
      <c r="C73" s="133"/>
      <c r="D73" s="133">
        <v>2670</v>
      </c>
      <c r="E73" s="133">
        <v>2639.06</v>
      </c>
      <c r="F73" s="133"/>
      <c r="G73" s="103">
        <f t="shared" si="13"/>
        <v>0.98841198501872662</v>
      </c>
    </row>
    <row r="74" spans="1:7">
      <c r="A74" s="76" t="s">
        <v>39</v>
      </c>
      <c r="B74" s="77" t="s">
        <v>40</v>
      </c>
      <c r="C74" s="67"/>
      <c r="D74" s="67">
        <v>0</v>
      </c>
      <c r="E74" s="67">
        <v>0</v>
      </c>
      <c r="F74" s="67"/>
      <c r="G74" s="103">
        <v>0</v>
      </c>
    </row>
    <row r="75" spans="1:7">
      <c r="A75" s="76" t="s">
        <v>16</v>
      </c>
      <c r="B75" s="77" t="s">
        <v>17</v>
      </c>
      <c r="C75" s="67"/>
      <c r="D75" s="67">
        <f>'POSEBNI DIO (2)'!D30+'POSEBNI DIO (2)'!D58+'POSEBNI DIO (2)'!D94+'POSEBNI DIO (2)'!D144+'POSEBNI DIO (2)'!D162+'POSEBNI DIO (2)'!D229+'POSEBNI DIO (2)'!D244+'POSEBNI DIO (2)'!D254+'POSEBNI DIO (2)'!D273+'POSEBNI DIO (2)'!D326+'POSEBNI DIO (2)'!D345+'POSEBNI DIO (2)'!D356+'POSEBNI DIO (2)'!D390</f>
        <v>20825</v>
      </c>
      <c r="E75" s="133">
        <f>'POSEBNI DIO (2)'!E30+'POSEBNI DIO (2)'!E58+'POSEBNI DIO (2)'!E94+'POSEBNI DIO (2)'!E144+'POSEBNI DIO (2)'!E162+'POSEBNI DIO (2)'!E229+'POSEBNI DIO (2)'!E244+'POSEBNI DIO (2)'!E254+'POSEBNI DIO (2)'!E273+'POSEBNI DIO (2)'!E326+'POSEBNI DIO (2)'!E345+'POSEBNI DIO (2)'!E356+'POSEBNI DIO (2)'!E390</f>
        <v>12521.519999999999</v>
      </c>
      <c r="F75" s="67"/>
      <c r="G75" s="103">
        <f t="shared" si="13"/>
        <v>0.60127346938775506</v>
      </c>
    </row>
    <row r="76" spans="1:7">
      <c r="A76" s="74" t="s">
        <v>18</v>
      </c>
      <c r="B76" s="75" t="s">
        <v>19</v>
      </c>
      <c r="C76" s="64">
        <f>C77</f>
        <v>0</v>
      </c>
      <c r="D76" s="64">
        <f>D77</f>
        <v>3410</v>
      </c>
      <c r="E76" s="64">
        <f>E77</f>
        <v>1651.2999999999997</v>
      </c>
      <c r="F76" s="64"/>
      <c r="G76" s="103">
        <f t="shared" si="13"/>
        <v>0.48425219941348968</v>
      </c>
    </row>
    <row r="77" spans="1:7">
      <c r="A77" s="74" t="s">
        <v>20</v>
      </c>
      <c r="B77" s="75" t="s">
        <v>21</v>
      </c>
      <c r="C77" s="64">
        <f>C78</f>
        <v>0</v>
      </c>
      <c r="D77" s="64">
        <f>D78+D79+D80</f>
        <v>3410</v>
      </c>
      <c r="E77" s="130">
        <f>E78+E79+E80</f>
        <v>1651.2999999999997</v>
      </c>
      <c r="F77" s="64"/>
      <c r="G77" s="103">
        <f t="shared" si="13"/>
        <v>0.48425219941348968</v>
      </c>
    </row>
    <row r="78" spans="1:7">
      <c r="A78" s="76" t="s">
        <v>131</v>
      </c>
      <c r="B78" s="77" t="s">
        <v>132</v>
      </c>
      <c r="C78" s="67"/>
      <c r="D78" s="67">
        <f>'POSEBNI DIO (2)'!D66+'POSEBNI DIO (2)'!D67</f>
        <v>670</v>
      </c>
      <c r="E78" s="133">
        <f>'POSEBNI DIO (2)'!E66+'POSEBNI DIO (2)'!E67</f>
        <v>598.42999999999995</v>
      </c>
      <c r="F78" s="67"/>
      <c r="G78" s="103">
        <f t="shared" si="13"/>
        <v>0.89317910447761184</v>
      </c>
    </row>
    <row r="79" spans="1:7" s="124" customFormat="1">
      <c r="A79" s="137" t="s">
        <v>171</v>
      </c>
      <c r="B79" s="138" t="s">
        <v>663</v>
      </c>
      <c r="C79" s="133"/>
      <c r="D79" s="133">
        <f>'POSEBNI DIO (2)'!D34+'POSEBNI DIO (2)'!D68+'POSEBNI DIO (2)'!D99</f>
        <v>2740</v>
      </c>
      <c r="E79" s="133">
        <f>'POSEBNI DIO (2)'!E34+'POSEBNI DIO (2)'!E68+'POSEBNI DIO (2)'!E99</f>
        <v>1052.8699999999999</v>
      </c>
      <c r="F79" s="133"/>
      <c r="G79" s="103">
        <f t="shared" si="13"/>
        <v>0.38425912408759122</v>
      </c>
    </row>
    <row r="80" spans="1:7" s="124" customFormat="1">
      <c r="A80" s="137" t="s">
        <v>233</v>
      </c>
      <c r="B80" s="138" t="s">
        <v>664</v>
      </c>
      <c r="C80" s="133"/>
      <c r="D80" s="133">
        <f>'POSEBNI DIO (2)'!D69+'POSEBNI DIO (2)'!D35</f>
        <v>0</v>
      </c>
      <c r="E80" s="133">
        <f>'POSEBNI DIO (2)'!E69+'POSEBNI DIO (2)'!E35</f>
        <v>0</v>
      </c>
      <c r="F80" s="133"/>
      <c r="G80" s="103">
        <v>0</v>
      </c>
    </row>
    <row r="81" spans="1:7" s="100" customFormat="1">
      <c r="A81" s="135" t="s">
        <v>51</v>
      </c>
      <c r="B81" s="136" t="s">
        <v>627</v>
      </c>
      <c r="C81" s="130"/>
      <c r="D81" s="130">
        <f>SUM(D82)</f>
        <v>10535</v>
      </c>
      <c r="E81" s="130">
        <f>SUM(E82)</f>
        <v>8092.41</v>
      </c>
      <c r="F81" s="130">
        <f t="shared" ref="F81" si="16">SUM(F82)</f>
        <v>0</v>
      </c>
      <c r="G81" s="103">
        <f t="shared" si="13"/>
        <v>0.76814523018509728</v>
      </c>
    </row>
    <row r="82" spans="1:7" s="124" customFormat="1">
      <c r="A82" s="137" t="s">
        <v>299</v>
      </c>
      <c r="B82" s="138" t="s">
        <v>626</v>
      </c>
      <c r="C82" s="133"/>
      <c r="D82" s="133">
        <f>'POSEBNI DIO (2)'!D78+'POSEBNI DIO (2)'!D233+'POSEBNI DIO (2)'!D237+'POSEBNI DIO (2)'!D257</f>
        <v>10535</v>
      </c>
      <c r="E82" s="133">
        <f>'POSEBNI DIO (2)'!E78+'POSEBNI DIO (2)'!E233+'POSEBNI DIO (2)'!E237+'POSEBNI DIO (2)'!E257</f>
        <v>8092.41</v>
      </c>
      <c r="F82" s="133"/>
      <c r="G82" s="103">
        <f t="shared" si="13"/>
        <v>0.76814523018509728</v>
      </c>
    </row>
    <row r="83" spans="1:7" s="124" customFormat="1">
      <c r="A83" s="137" t="s">
        <v>702</v>
      </c>
      <c r="B83" s="138" t="s">
        <v>703</v>
      </c>
      <c r="C83" s="133"/>
      <c r="D83" s="133">
        <v>705</v>
      </c>
      <c r="E83" s="133">
        <v>704.68</v>
      </c>
      <c r="F83" s="133"/>
      <c r="G83" s="103">
        <f t="shared" si="13"/>
        <v>0.99954609929078009</v>
      </c>
    </row>
    <row r="84" spans="1:7">
      <c r="A84" s="205" t="s">
        <v>134</v>
      </c>
      <c r="B84" s="206"/>
      <c r="C84" s="71">
        <f>C38+C48+C76</f>
        <v>0</v>
      </c>
      <c r="D84" s="71">
        <f>D81+D76+D61+D54+D49+D45+D43+D39</f>
        <v>1606574</v>
      </c>
      <c r="E84" s="134">
        <f>E81+E76+E61+E54+E49+E45+E43+E39</f>
        <v>1511651.5699999998</v>
      </c>
      <c r="F84" s="134">
        <f>F81+F76+F61+F54+F49+F45+F43+F39</f>
        <v>3.4322482414794009</v>
      </c>
      <c r="G84" s="101">
        <f t="shared" si="13"/>
        <v>0.94091624164215271</v>
      </c>
    </row>
    <row r="85" spans="1:7">
      <c r="A85" s="78">
        <v>41</v>
      </c>
      <c r="B85" s="63" t="s">
        <v>58</v>
      </c>
      <c r="C85" s="64" t="e">
        <f>#REF!</f>
        <v>#REF!</v>
      </c>
      <c r="D85" s="64">
        <f>SUM(D86)</f>
        <v>40711</v>
      </c>
      <c r="E85" s="130">
        <f t="shared" ref="E85:F85" si="17">SUM(E86)</f>
        <v>38170.620000000003</v>
      </c>
      <c r="F85" s="130">
        <f t="shared" si="17"/>
        <v>0</v>
      </c>
      <c r="G85" s="103">
        <f t="shared" si="13"/>
        <v>0.93759966593795296</v>
      </c>
    </row>
    <row r="86" spans="1:7">
      <c r="A86" s="79" t="s">
        <v>22</v>
      </c>
      <c r="B86" s="63" t="s">
        <v>23</v>
      </c>
      <c r="C86" s="64">
        <f>C87</f>
        <v>0</v>
      </c>
      <c r="D86" s="64">
        <f t="shared" ref="D86:E86" si="18">D87</f>
        <v>40711</v>
      </c>
      <c r="E86" s="64">
        <f t="shared" si="18"/>
        <v>38170.620000000003</v>
      </c>
      <c r="F86" s="64"/>
      <c r="G86" s="103">
        <f t="shared" si="13"/>
        <v>0.93759966593795296</v>
      </c>
    </row>
    <row r="87" spans="1:7">
      <c r="A87" s="79" t="s">
        <v>24</v>
      </c>
      <c r="B87" s="63" t="s">
        <v>25</v>
      </c>
      <c r="C87" s="64">
        <f>C88+C89+C90+C91+C92</f>
        <v>0</v>
      </c>
      <c r="D87" s="64">
        <f>SUM(D88:D93)</f>
        <v>40711</v>
      </c>
      <c r="E87" s="130">
        <f>SUM(E88:E93)</f>
        <v>38170.620000000003</v>
      </c>
      <c r="F87" s="64"/>
      <c r="G87" s="103">
        <f t="shared" si="13"/>
        <v>0.93759966593795296</v>
      </c>
    </row>
    <row r="88" spans="1:7">
      <c r="A88" s="80">
        <v>4221</v>
      </c>
      <c r="B88" s="66" t="s">
        <v>136</v>
      </c>
      <c r="C88" s="67"/>
      <c r="D88" s="67">
        <f>'POSEBNI DIO (2)'!D104+'POSEBNI DIO (2)'!D112+'POSEBNI DIO (2)'!D113+'POSEBNI DIO (2)'!D118+'POSEBNI DIO (2)'!D119+'POSEBNI DIO (2)'!D126+'POSEBNI DIO (2)'!D130+'POSEBNI DIO (2)'!D210</f>
        <v>14234</v>
      </c>
      <c r="E88" s="133">
        <f>'POSEBNI DIO (2)'!E104+'POSEBNI DIO (2)'!E112+'POSEBNI DIO (2)'!E113+'POSEBNI DIO (2)'!E118+'POSEBNI DIO (2)'!E119+'POSEBNI DIO (2)'!E126+'POSEBNI DIO (2)'!E130+'POSEBNI DIO (2)'!E210</f>
        <v>14233.69</v>
      </c>
      <c r="F88" s="133">
        <f>'POSEBNI DIO (2)'!F104+'POSEBNI DIO (2)'!F112+'POSEBNI DIO (2)'!F113+'POSEBNI DIO (2)'!F118+'POSEBNI DIO (2)'!F119+'POSEBNI DIO (2)'!F126+'POSEBNI DIO (2)'!F130+'POSEBNI DIO (2)'!F210</f>
        <v>1.9997585669781932</v>
      </c>
      <c r="G88" s="103">
        <f t="shared" si="13"/>
        <v>0.99997822116060142</v>
      </c>
    </row>
    <row r="89" spans="1:7">
      <c r="A89" s="80" t="s">
        <v>137</v>
      </c>
      <c r="B89" s="66" t="s">
        <v>138</v>
      </c>
      <c r="C89" s="67"/>
      <c r="D89" s="67">
        <f>'POSEBNI DIO (2)'!D105</f>
        <v>0</v>
      </c>
      <c r="E89" s="133">
        <f>'POSEBNI DIO (2)'!E105</f>
        <v>0</v>
      </c>
      <c r="F89" s="133">
        <f>'POSEBNI DIO (2)'!F105</f>
        <v>0</v>
      </c>
      <c r="G89" s="103">
        <v>0</v>
      </c>
    </row>
    <row r="90" spans="1:7">
      <c r="A90" s="80" t="s">
        <v>139</v>
      </c>
      <c r="B90" s="66" t="s">
        <v>140</v>
      </c>
      <c r="C90" s="67"/>
      <c r="D90" s="67">
        <f>'POSEBNI DIO (2)'!D106</f>
        <v>670</v>
      </c>
      <c r="E90" s="133">
        <f>'POSEBNI DIO (2)'!E106</f>
        <v>660</v>
      </c>
      <c r="F90" s="67"/>
      <c r="G90" s="103">
        <f t="shared" si="13"/>
        <v>0.9850746268656716</v>
      </c>
    </row>
    <row r="91" spans="1:7">
      <c r="A91" s="80" t="s">
        <v>141</v>
      </c>
      <c r="B91" s="66" t="s">
        <v>142</v>
      </c>
      <c r="C91" s="67"/>
      <c r="D91" s="67">
        <v>1572</v>
      </c>
      <c r="E91" s="67">
        <v>1571.9</v>
      </c>
      <c r="F91" s="67"/>
      <c r="G91" s="103">
        <v>0</v>
      </c>
    </row>
    <row r="92" spans="1:7">
      <c r="A92" s="80" t="s">
        <v>143</v>
      </c>
      <c r="B92" s="66" t="s">
        <v>144</v>
      </c>
      <c r="C92" s="67"/>
      <c r="D92" s="67">
        <f>'POSEBNI DIO (2)'!D107+'POSEBNI DIO (2)'!D115+'POSEBNI DIO (2)'!D120+'POSEBNI DIO (2)'!D212+'POSEBNI DIO (2)'!D367</f>
        <v>9770</v>
      </c>
      <c r="E92" s="133">
        <f>'POSEBNI DIO (2)'!E107+'POSEBNI DIO (2)'!E115+'POSEBNI DIO (2)'!E120+'POSEBNI DIO (2)'!E212+'POSEBNI DIO (2)'!E367</f>
        <v>8985.93</v>
      </c>
      <c r="F92" s="133">
        <f>'POSEBNI DIO (2)'!F107+'POSEBNI DIO (2)'!F115+'POSEBNI DIO (2)'!F120+'POSEBNI DIO (2)'!F212+'POSEBNI DIO (2)'!F367</f>
        <v>0.99954727474972194</v>
      </c>
      <c r="G92" s="103">
        <f t="shared" si="13"/>
        <v>0.91974718526100308</v>
      </c>
    </row>
    <row r="93" spans="1:7" s="124" customFormat="1">
      <c r="A93" s="139" t="s">
        <v>333</v>
      </c>
      <c r="B93" s="132" t="s">
        <v>665</v>
      </c>
      <c r="C93" s="133"/>
      <c r="D93" s="133">
        <f>'POSEBNI DIO (2)'!D109+'POSEBNI DIO (2)'!D122+'POSEBNI DIO (2)'!D123+'POSEBNI DIO (2)'!D267+'POSEBNI DIO (2)'!D268+'POSEBNI DIO (2)'!D361</f>
        <v>14465</v>
      </c>
      <c r="E93" s="133">
        <f>'POSEBNI DIO (2)'!E109+'POSEBNI DIO (2)'!E122+'POSEBNI DIO (2)'!E123+'POSEBNI DIO (2)'!E267+'POSEBNI DIO (2)'!E268+'POSEBNI DIO (2)'!E361</f>
        <v>12719.1</v>
      </c>
      <c r="F93" s="133"/>
      <c r="G93" s="103">
        <f t="shared" si="13"/>
        <v>0.87930176287590733</v>
      </c>
    </row>
    <row r="94" spans="1:7">
      <c r="A94" s="207" t="s">
        <v>135</v>
      </c>
      <c r="B94" s="208"/>
      <c r="C94" s="71" t="e">
        <f>C85+C86</f>
        <v>#REF!</v>
      </c>
      <c r="D94" s="71">
        <f>D85</f>
        <v>40711</v>
      </c>
      <c r="E94" s="134">
        <f t="shared" ref="E94:F94" si="19">E85</f>
        <v>38170.620000000003</v>
      </c>
      <c r="F94" s="134">
        <f t="shared" si="19"/>
        <v>0</v>
      </c>
      <c r="G94" s="101">
        <f t="shared" si="13"/>
        <v>0.93759966593795296</v>
      </c>
    </row>
    <row r="95" spans="1:7">
      <c r="A95" s="209" t="s">
        <v>133</v>
      </c>
      <c r="B95" s="210"/>
      <c r="C95" s="71" t="e">
        <f>C84+C94</f>
        <v>#REF!</v>
      </c>
      <c r="D95" s="71">
        <f>D84+D94</f>
        <v>1647285</v>
      </c>
      <c r="E95" s="71">
        <f>E84+E94</f>
        <v>1549822.19</v>
      </c>
      <c r="F95" s="71"/>
      <c r="G95" s="101">
        <f t="shared" si="13"/>
        <v>0.94083427579319912</v>
      </c>
    </row>
    <row r="96" spans="1:7">
      <c r="A96" s="15"/>
      <c r="B96" s="13"/>
      <c r="C96" s="14"/>
      <c r="D96" s="12"/>
      <c r="E96" s="12"/>
      <c r="F96" s="12"/>
      <c r="G96" s="12"/>
    </row>
    <row r="97" spans="1:7">
      <c r="A97" s="15"/>
      <c r="B97" s="13"/>
      <c r="C97" s="14"/>
      <c r="D97" s="12"/>
      <c r="E97" s="12"/>
      <c r="F97" s="12"/>
      <c r="G97" s="12"/>
    </row>
    <row r="98" spans="1:7">
      <c r="A98" s="199"/>
      <c r="B98" s="199"/>
      <c r="C98" s="6"/>
      <c r="D98" s="6"/>
      <c r="E98" s="6"/>
      <c r="F98" s="6"/>
      <c r="G98" s="6"/>
    </row>
    <row r="99" spans="1:7">
      <c r="A99" s="199"/>
      <c r="B99" s="199"/>
      <c r="C99" s="6"/>
      <c r="D99" s="6"/>
      <c r="E99" s="6"/>
      <c r="F99" s="6"/>
      <c r="G99" s="6"/>
    </row>
    <row r="100" spans="1:7">
      <c r="A100" s="199"/>
      <c r="B100" s="199"/>
      <c r="C100" s="6"/>
      <c r="D100" s="6"/>
      <c r="E100" s="6"/>
      <c r="F100" s="6"/>
      <c r="G100" s="6"/>
    </row>
    <row r="101" spans="1:7">
      <c r="A101" s="199"/>
      <c r="B101" s="199"/>
      <c r="C101" s="6"/>
      <c r="D101" s="6"/>
      <c r="E101" s="6"/>
      <c r="F101" s="6"/>
      <c r="G101" s="6"/>
    </row>
    <row r="102" spans="1:7">
      <c r="A102" s="199"/>
      <c r="B102" s="199"/>
      <c r="C102" s="6"/>
      <c r="D102" s="6"/>
      <c r="E102" s="6"/>
      <c r="F102" s="6"/>
      <c r="G102" s="6"/>
    </row>
    <row r="103" spans="1:7">
      <c r="A103" s="199"/>
      <c r="B103" s="199"/>
      <c r="C103" s="6"/>
      <c r="D103" s="6"/>
      <c r="E103" s="6"/>
      <c r="F103" s="6"/>
      <c r="G103" s="6"/>
    </row>
    <row r="104" spans="1:7">
      <c r="A104" s="199"/>
      <c r="B104" s="199"/>
      <c r="C104" s="6"/>
      <c r="D104" s="6"/>
      <c r="E104" s="6"/>
      <c r="F104" s="6"/>
      <c r="G104" s="6"/>
    </row>
    <row r="105" spans="1:7">
      <c r="C105" s="7"/>
      <c r="D105" s="7"/>
      <c r="E105" s="7"/>
      <c r="F105" s="7"/>
      <c r="G105" s="7"/>
    </row>
  </sheetData>
  <mergeCells count="15">
    <mergeCell ref="A99:B99"/>
    <mergeCell ref="A2:G3"/>
    <mergeCell ref="A1:G1"/>
    <mergeCell ref="A98:B98"/>
    <mergeCell ref="A34:G35"/>
    <mergeCell ref="A31:B31"/>
    <mergeCell ref="A32:B32"/>
    <mergeCell ref="A84:B84"/>
    <mergeCell ref="A94:B94"/>
    <mergeCell ref="A95:B95"/>
    <mergeCell ref="A100:B100"/>
    <mergeCell ref="A101:B101"/>
    <mergeCell ref="A102:B102"/>
    <mergeCell ref="A103:B103"/>
    <mergeCell ref="A104:B104"/>
  </mergeCells>
  <pageMargins left="0.7" right="0.7" top="0.75" bottom="0.75" header="0.3" footer="0.3"/>
  <pageSetup paperSize="9" scale="88" orientation="portrait" verticalDpi="4294967294" r:id="rId1"/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120" zoomScaleNormal="120" workbookViewId="0">
      <selection activeCell="E34" sqref="E34"/>
    </sheetView>
  </sheetViews>
  <sheetFormatPr defaultRowHeight="15"/>
  <cols>
    <col min="1" max="1" width="7.42578125" style="5" customWidth="1"/>
    <col min="2" max="2" width="49" style="1" customWidth="1"/>
    <col min="3" max="4" width="12.42578125" style="108" customWidth="1"/>
    <col min="5" max="5" width="12.42578125" style="2" customWidth="1"/>
    <col min="7" max="7" width="14.140625" customWidth="1"/>
    <col min="8" max="8" width="15" bestFit="1" customWidth="1"/>
    <col min="9" max="10" width="10.140625" bestFit="1" customWidth="1"/>
  </cols>
  <sheetData>
    <row r="1" spans="1:8">
      <c r="A1" s="201" t="s">
        <v>145</v>
      </c>
      <c r="B1" s="201"/>
      <c r="C1" s="201"/>
      <c r="D1" s="201"/>
      <c r="E1" s="201"/>
    </row>
    <row r="2" spans="1:8" ht="15.75" customHeight="1">
      <c r="A2" s="200" t="s">
        <v>146</v>
      </c>
      <c r="B2" s="200"/>
      <c r="C2" s="200"/>
      <c r="D2" s="200"/>
      <c r="E2" s="200"/>
    </row>
    <row r="3" spans="1:8" ht="15.75" customHeight="1">
      <c r="A3" s="200"/>
      <c r="B3" s="200"/>
      <c r="C3" s="200"/>
      <c r="D3" s="200"/>
      <c r="E3" s="200"/>
    </row>
    <row r="4" spans="1:8" ht="35.25" customHeight="1">
      <c r="A4" s="58" t="s">
        <v>147</v>
      </c>
      <c r="B4" s="44" t="s">
        <v>148</v>
      </c>
      <c r="C4" s="121" t="s">
        <v>77</v>
      </c>
      <c r="D4" s="120" t="s">
        <v>78</v>
      </c>
      <c r="E4" s="10" t="s">
        <v>79</v>
      </c>
    </row>
    <row r="5" spans="1:8" ht="10.5" customHeight="1">
      <c r="A5" s="60"/>
      <c r="B5" s="73">
        <v>1</v>
      </c>
      <c r="C5" s="119">
        <v>2</v>
      </c>
      <c r="D5" s="119">
        <v>3</v>
      </c>
      <c r="E5" s="61" t="s">
        <v>149</v>
      </c>
      <c r="G5" s="8"/>
      <c r="H5" s="40"/>
    </row>
    <row r="6" spans="1:8" ht="15" customHeight="1">
      <c r="A6" s="83" t="s">
        <v>197</v>
      </c>
      <c r="B6" s="84" t="s">
        <v>150</v>
      </c>
      <c r="C6" s="118"/>
      <c r="D6" s="118"/>
      <c r="E6" s="106"/>
      <c r="G6" s="8"/>
      <c r="H6" s="40"/>
    </row>
    <row r="7" spans="1:8" ht="15" customHeight="1">
      <c r="A7" s="85"/>
      <c r="B7" s="86" t="s">
        <v>151</v>
      </c>
      <c r="C7" s="117">
        <f>422037</f>
        <v>422037</v>
      </c>
      <c r="D7" s="117">
        <v>388731.44</v>
      </c>
      <c r="E7" s="99">
        <f t="shared" ref="E7:E30" si="0">D7/C7</f>
        <v>0.92108379123157447</v>
      </c>
      <c r="G7" s="8"/>
      <c r="H7" s="40"/>
    </row>
    <row r="8" spans="1:8" ht="15" customHeight="1">
      <c r="A8" s="87"/>
      <c r="B8" s="88" t="s">
        <v>152</v>
      </c>
      <c r="C8" s="116">
        <f>'POSEBNI DIO (2)'!D11+'POSEBNI DIO (2)'!D36+'POSEBNI DIO (2)'!D102+'POSEBNI DIO (2)'!D133+'POSEBNI DIO (2)'!D180+'POSEBNI DIO (2)'!D228+'POSEBNI DIO (2)'!D280+'POSEBNI DIO (2)'!D301+'POSEBNI DIO (2)'!D311+'POSEBNI DIO (2)'!D329+'POSEBNI DIO (2)'!D362+'POSEBNI DIO (2)'!D380+'POSEBNI DIO (2)'!D392+'POSEBNI DIO (2)'!D404+'POSEBNI DIO (2)'!D414+'POSEBNI DIO (2)'!D428+'POSEBNI DIO (2)'!D438</f>
        <v>422037</v>
      </c>
      <c r="D8" s="116">
        <f>'POSEBNI DIO (2)'!E11+'POSEBNI DIO (2)'!E36+'POSEBNI DIO (2)'!E102+'POSEBNI DIO (2)'!E133+'POSEBNI DIO (2)'!E180+'POSEBNI DIO (2)'!E228+'POSEBNI DIO (2)'!E280+'POSEBNI DIO (2)'!E301+'POSEBNI DIO (2)'!E311+'POSEBNI DIO (2)'!E329+'POSEBNI DIO (2)'!E362+'POSEBNI DIO (2)'!E380+'POSEBNI DIO (2)'!E392+'POSEBNI DIO (2)'!E404+'POSEBNI DIO (2)'!E414+'POSEBNI DIO (2)'!E428+'POSEBNI DIO (2)'!E438</f>
        <v>388731.43999999989</v>
      </c>
      <c r="E8" s="99">
        <f t="shared" si="0"/>
        <v>0.92108379123157424</v>
      </c>
      <c r="G8" s="8"/>
      <c r="H8" s="40"/>
    </row>
    <row r="9" spans="1:8" ht="15" customHeight="1">
      <c r="A9" s="89" t="s">
        <v>207</v>
      </c>
      <c r="B9" s="90" t="s">
        <v>153</v>
      </c>
      <c r="C9" s="118"/>
      <c r="D9" s="118"/>
      <c r="E9" s="106"/>
      <c r="F9" s="177"/>
      <c r="G9" s="8"/>
      <c r="H9" s="41"/>
    </row>
    <row r="10" spans="1:8" ht="15" customHeight="1">
      <c r="A10" s="91"/>
      <c r="B10" s="92" t="s">
        <v>151</v>
      </c>
      <c r="C10" s="117">
        <f>8990-505</f>
        <v>8485</v>
      </c>
      <c r="D10" s="117">
        <v>7329.92</v>
      </c>
      <c r="E10" s="99">
        <f t="shared" si="0"/>
        <v>0.86386800235710082</v>
      </c>
      <c r="G10" s="8"/>
      <c r="H10" s="41"/>
    </row>
    <row r="11" spans="1:8" ht="15" customHeight="1">
      <c r="A11" s="107"/>
      <c r="B11" s="142" t="s">
        <v>152</v>
      </c>
      <c r="C11" s="117">
        <f>'POSEBNI DIO (2)'!D19+'POSEBNI DIO (2)'!D110+'POSEBNI DIO (2)'!D146+'POSEBNI DIO (2)'!D197+'POSEBNI DIO (2)'!D234+'POSEBNI DIO (2)'!D359+'POSEBNI DIO (2)'!D369</f>
        <v>8990</v>
      </c>
      <c r="D11" s="117">
        <f>'POSEBNI DIO (2)'!E19+'POSEBNI DIO (2)'!E110+'POSEBNI DIO (2)'!E146+'POSEBNI DIO (2)'!E197+'POSEBNI DIO (2)'!E234+'POSEBNI DIO (2)'!E359+'POSEBNI DIO (2)'!E369</f>
        <v>5067.22</v>
      </c>
      <c r="E11" s="99">
        <f t="shared" si="0"/>
        <v>0.56365072302558406</v>
      </c>
      <c r="H11" s="41"/>
    </row>
    <row r="12" spans="1:8" s="124" customFormat="1" ht="15" customHeight="1">
      <c r="A12" s="141">
        <v>9221</v>
      </c>
      <c r="B12" s="140" t="s">
        <v>161</v>
      </c>
      <c r="C12" s="112">
        <v>505</v>
      </c>
      <c r="D12" s="112">
        <f>D10-D11+505</f>
        <v>2767.7</v>
      </c>
      <c r="E12" s="105">
        <f t="shared" si="0"/>
        <v>5.4805940594059406</v>
      </c>
    </row>
    <row r="13" spans="1:8" ht="15" customHeight="1">
      <c r="A13" s="89" t="s">
        <v>428</v>
      </c>
      <c r="B13" s="90" t="s">
        <v>154</v>
      </c>
      <c r="C13" s="118"/>
      <c r="D13" s="118"/>
      <c r="E13" s="106"/>
    </row>
    <row r="14" spans="1:8" ht="15" customHeight="1">
      <c r="A14" s="91"/>
      <c r="B14" s="92" t="s">
        <v>151</v>
      </c>
      <c r="C14" s="117">
        <v>83080</v>
      </c>
      <c r="D14" s="117">
        <f>50998.66+4970.08</f>
        <v>55968.740000000005</v>
      </c>
      <c r="E14" s="99">
        <f t="shared" si="0"/>
        <v>0.67367284545016859</v>
      </c>
      <c r="H14" s="177"/>
    </row>
    <row r="15" spans="1:8" ht="15" customHeight="1">
      <c r="A15" s="95"/>
      <c r="B15" s="92" t="s">
        <v>152</v>
      </c>
      <c r="C15" s="117">
        <v>78110</v>
      </c>
      <c r="D15" s="117">
        <f>'POSEBNI DIO (2)'!E238+'POSEBNI DIO (2)'!E200</f>
        <v>55968.74</v>
      </c>
      <c r="E15" s="99">
        <f t="shared" si="0"/>
        <v>0.71653744718986045</v>
      </c>
      <c r="H15" s="177"/>
    </row>
    <row r="16" spans="1:8" ht="15" customHeight="1">
      <c r="A16" s="82">
        <v>9221</v>
      </c>
      <c r="B16" s="81" t="s">
        <v>161</v>
      </c>
      <c r="C16" s="115">
        <f>C14-C15</f>
        <v>4970</v>
      </c>
      <c r="D16" s="115">
        <f>D14-D15</f>
        <v>0</v>
      </c>
      <c r="E16" s="105">
        <f t="shared" si="0"/>
        <v>0</v>
      </c>
    </row>
    <row r="17" spans="1:10" ht="15" customHeight="1">
      <c r="A17" s="89" t="s">
        <v>290</v>
      </c>
      <c r="B17" s="90" t="s">
        <v>155</v>
      </c>
      <c r="C17" s="118"/>
      <c r="D17" s="118"/>
      <c r="E17" s="106"/>
    </row>
    <row r="18" spans="1:10" ht="15" customHeight="1">
      <c r="A18" s="91"/>
      <c r="B18" s="92" t="s">
        <v>151</v>
      </c>
      <c r="C18" s="117">
        <v>1116300</v>
      </c>
      <c r="D18" s="117">
        <v>1111612.3500000001</v>
      </c>
      <c r="E18" s="99">
        <f t="shared" si="0"/>
        <v>0.99580072561139488</v>
      </c>
      <c r="H18" s="177"/>
    </row>
    <row r="19" spans="1:10" ht="15" customHeight="1">
      <c r="A19" s="95"/>
      <c r="B19" s="92" t="s">
        <v>152</v>
      </c>
      <c r="C19" s="117">
        <f>'POSEBNI DIO (2)'!D70+'POSEBNI DIO (2)'!D81+'POSEBNI DIO (2)'!D116+'POSEBNI DIO (2)'!D149+'POSEBNI DIO (2)'!D215+'POSEBNI DIO (2)'!D246+'POSEBNI DIO (2)'!D283+'POSEBNI DIO (2)'!D289+'POSEBNI DIO (2)'!D348+'POSEBNI DIO (2)'!D372+49.78</f>
        <v>1116349.78</v>
      </c>
      <c r="D19" s="117">
        <f>'POSEBNI DIO (2)'!E70+'POSEBNI DIO (2)'!E81+'POSEBNI DIO (2)'!E116+'POSEBNI DIO (2)'!E149+'POSEBNI DIO (2)'!E215+'POSEBNI DIO (2)'!E246+'POSEBNI DIO (2)'!E283+'POSEBNI DIO (2)'!E289+'POSEBNI DIO (2)'!E348+'POSEBNI DIO (2)'!E372+49.74</f>
        <v>1109529.75</v>
      </c>
      <c r="E19" s="99">
        <f t="shared" si="0"/>
        <v>0.99389077677786619</v>
      </c>
      <c r="H19" s="177"/>
    </row>
    <row r="20" spans="1:10" ht="15" customHeight="1">
      <c r="A20" s="82" t="s">
        <v>447</v>
      </c>
      <c r="B20" s="81" t="s">
        <v>656</v>
      </c>
      <c r="C20" s="115">
        <f>C18-C19</f>
        <v>-49.78000000002794</v>
      </c>
      <c r="D20" s="115">
        <f>D18-D19</f>
        <v>2082.6000000000931</v>
      </c>
      <c r="E20" s="105">
        <f t="shared" si="0"/>
        <v>-41.836078746462924</v>
      </c>
    </row>
    <row r="21" spans="1:10">
      <c r="A21" s="89" t="s">
        <v>347</v>
      </c>
      <c r="B21" s="90" t="s">
        <v>156</v>
      </c>
      <c r="C21" s="118"/>
      <c r="D21" s="118"/>
      <c r="E21" s="106"/>
    </row>
    <row r="22" spans="1:10">
      <c r="A22" s="91"/>
      <c r="B22" s="92" t="s">
        <v>151</v>
      </c>
      <c r="C22" s="117">
        <v>20523</v>
      </c>
      <c r="D22" s="117">
        <v>8993.1200000000008</v>
      </c>
      <c r="E22" s="99">
        <f t="shared" si="0"/>
        <v>0.43819714466695908</v>
      </c>
    </row>
    <row r="23" spans="1:10">
      <c r="A23" s="107"/>
      <c r="B23" s="142" t="s">
        <v>152</v>
      </c>
      <c r="C23" s="117">
        <v>20390</v>
      </c>
      <c r="D23" s="117">
        <f>'POSEBNI DIO (2)'!E258+'POSEBNI DIO (2)'!E218+'POSEBNI DIO (2)'!E166+'POSEBNI DIO (2)'!E124-132.72</f>
        <v>2074.9100000000003</v>
      </c>
      <c r="E23" s="99">
        <f t="shared" si="0"/>
        <v>0.10176115743011281</v>
      </c>
    </row>
    <row r="24" spans="1:10" s="124" customFormat="1">
      <c r="A24" s="141">
        <v>9221</v>
      </c>
      <c r="B24" s="140" t="s">
        <v>161</v>
      </c>
      <c r="C24" s="115">
        <f>C22-C23</f>
        <v>133</v>
      </c>
      <c r="D24" s="115">
        <f>D22-D23</f>
        <v>6918.2100000000009</v>
      </c>
      <c r="E24" s="99"/>
    </row>
    <row r="25" spans="1:10">
      <c r="A25" s="96" t="s">
        <v>354</v>
      </c>
      <c r="B25" s="90" t="s">
        <v>157</v>
      </c>
      <c r="C25" s="114"/>
      <c r="D25" s="114"/>
      <c r="E25" s="106"/>
    </row>
    <row r="26" spans="1:10">
      <c r="A26" s="95"/>
      <c r="B26" s="92" t="s">
        <v>151</v>
      </c>
      <c r="C26" s="117">
        <v>660</v>
      </c>
      <c r="D26" s="117">
        <v>0</v>
      </c>
      <c r="E26" s="99"/>
      <c r="G26" s="177"/>
      <c r="I26" s="177"/>
    </row>
    <row r="27" spans="1:10">
      <c r="A27" s="93"/>
      <c r="B27" s="94" t="s">
        <v>152</v>
      </c>
      <c r="C27" s="116">
        <f>'POSEBNI DIO (2)'!D128+'POSEBNI DIO (2)'!D269</f>
        <v>660</v>
      </c>
      <c r="D27" s="116">
        <f>'POSEBNI DIO (2)'!E128+'POSEBNI DIO (2)'!E269</f>
        <v>0</v>
      </c>
      <c r="E27" s="99">
        <f t="shared" si="0"/>
        <v>0</v>
      </c>
      <c r="G27" s="177"/>
      <c r="H27" s="177"/>
      <c r="I27" s="8"/>
      <c r="J27" s="8"/>
    </row>
    <row r="28" spans="1:10">
      <c r="A28" s="211" t="s">
        <v>158</v>
      </c>
      <c r="B28" s="212"/>
      <c r="C28" s="113">
        <f>C7+C10+C14+C18+C22+C26+1009.84</f>
        <v>1652094.84</v>
      </c>
      <c r="D28" s="113">
        <f>D7+D10+D14+D18+D22+D26</f>
        <v>1572635.5700000003</v>
      </c>
      <c r="E28" s="106">
        <f t="shared" si="0"/>
        <v>0.95190392943785251</v>
      </c>
      <c r="G28" s="177"/>
      <c r="I28" s="8"/>
      <c r="J28" s="8"/>
    </row>
    <row r="29" spans="1:10">
      <c r="A29" s="213" t="s">
        <v>159</v>
      </c>
      <c r="B29" s="214"/>
      <c r="C29" s="112">
        <f>C8+C11+C15+C19+C23+C27</f>
        <v>1646536.78</v>
      </c>
      <c r="D29" s="112">
        <f>D8+D11+D15+D19+D23+D27</f>
        <v>1561372.0599999998</v>
      </c>
      <c r="E29" s="105">
        <f t="shared" si="0"/>
        <v>0.94827645453507559</v>
      </c>
      <c r="G29" s="177"/>
      <c r="H29" s="177"/>
      <c r="I29" s="8"/>
      <c r="J29" s="8"/>
    </row>
    <row r="30" spans="1:10">
      <c r="A30" s="215" t="s">
        <v>160</v>
      </c>
      <c r="B30" s="216"/>
      <c r="C30" s="115">
        <f>C28-C29</f>
        <v>5558.0600000000559</v>
      </c>
      <c r="D30" s="115">
        <f>(D12+D16+D24)+D20</f>
        <v>11768.510000000093</v>
      </c>
      <c r="E30" s="104">
        <f t="shared" si="0"/>
        <v>2.1173772863193228</v>
      </c>
      <c r="I30" s="8"/>
      <c r="J30" s="8"/>
    </row>
    <row r="31" spans="1:10">
      <c r="A31" s="15"/>
      <c r="B31" s="13"/>
      <c r="C31" s="111"/>
      <c r="D31" s="111"/>
      <c r="E31" s="12"/>
    </row>
    <row r="32" spans="1:10">
      <c r="A32" s="15"/>
      <c r="B32" s="13"/>
      <c r="C32" s="111"/>
      <c r="D32" s="111"/>
      <c r="E32" s="12"/>
    </row>
    <row r="33" spans="1:5">
      <c r="A33" s="199"/>
      <c r="B33" s="199"/>
      <c r="C33" s="110"/>
      <c r="D33" s="110"/>
      <c r="E33" s="6"/>
    </row>
    <row r="34" spans="1:5">
      <c r="A34" s="199"/>
      <c r="B34" s="199"/>
      <c r="C34" s="110"/>
      <c r="D34" s="110"/>
      <c r="E34" s="6"/>
    </row>
    <row r="35" spans="1:5">
      <c r="A35" s="199"/>
      <c r="B35" s="199"/>
      <c r="C35" s="110"/>
      <c r="D35" s="110"/>
      <c r="E35" s="6"/>
    </row>
    <row r="36" spans="1:5">
      <c r="A36" s="199"/>
      <c r="B36" s="199"/>
      <c r="C36" s="110"/>
      <c r="D36" s="110"/>
      <c r="E36" s="6"/>
    </row>
    <row r="37" spans="1:5">
      <c r="A37" s="199"/>
      <c r="B37" s="199"/>
      <c r="C37" s="110"/>
      <c r="D37" s="110"/>
      <c r="E37" s="6"/>
    </row>
    <row r="38" spans="1:5">
      <c r="A38" s="199"/>
      <c r="B38" s="199"/>
      <c r="C38" s="110"/>
      <c r="D38" s="110"/>
      <c r="E38" s="6"/>
    </row>
    <row r="39" spans="1:5">
      <c r="A39" s="199"/>
      <c r="B39" s="199"/>
      <c r="C39" s="110"/>
      <c r="D39" s="110"/>
      <c r="E39" s="6"/>
    </row>
    <row r="40" spans="1:5">
      <c r="C40" s="109"/>
      <c r="D40" s="109"/>
      <c r="E40" s="7"/>
    </row>
  </sheetData>
  <mergeCells count="12">
    <mergeCell ref="A1:E1"/>
    <mergeCell ref="A2:E3"/>
    <mergeCell ref="A37:B37"/>
    <mergeCell ref="A38:B38"/>
    <mergeCell ref="A39:B39"/>
    <mergeCell ref="A28:B28"/>
    <mergeCell ref="A29:B29"/>
    <mergeCell ref="A30:B30"/>
    <mergeCell ref="A33:B33"/>
    <mergeCell ref="A34:B34"/>
    <mergeCell ref="A35:B35"/>
    <mergeCell ref="A36:B36"/>
  </mergeCells>
  <pageMargins left="0.7" right="0.7" top="0.75" bottom="0.75" header="0.3" footer="0.3"/>
  <pageSetup paperSize="9" scale="88" orientation="portrait" verticalDpi="4294967294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5"/>
  <sheetViews>
    <sheetView zoomScale="120" zoomScaleNormal="120" workbookViewId="0">
      <selection sqref="A1:E2"/>
    </sheetView>
  </sheetViews>
  <sheetFormatPr defaultRowHeight="15"/>
  <cols>
    <col min="1" max="1" width="7.5703125" customWidth="1"/>
    <col min="2" max="2" width="7.7109375" customWidth="1"/>
    <col min="3" max="3" width="39.140625" customWidth="1"/>
    <col min="4" max="4" width="12" customWidth="1"/>
    <col min="5" max="5" width="12.28515625" customWidth="1"/>
    <col min="6" max="6" width="7.28515625" style="123" customWidth="1"/>
    <col min="7" max="7" width="15.28515625" customWidth="1"/>
  </cols>
  <sheetData>
    <row r="1" spans="1:6" ht="15" customHeight="1">
      <c r="A1" s="217" t="s">
        <v>714</v>
      </c>
      <c r="B1" s="217"/>
      <c r="C1" s="217"/>
      <c r="D1" s="217"/>
      <c r="E1" s="217"/>
    </row>
    <row r="2" spans="1:6">
      <c r="A2" s="218"/>
      <c r="B2" s="218"/>
      <c r="C2" s="218"/>
      <c r="D2" s="218"/>
      <c r="E2" s="218"/>
    </row>
    <row r="3" spans="1:6" ht="22.5">
      <c r="A3" s="97" t="s">
        <v>173</v>
      </c>
      <c r="B3" s="97" t="s">
        <v>174</v>
      </c>
      <c r="C3" s="97" t="s">
        <v>175</v>
      </c>
      <c r="D3" s="98" t="s">
        <v>176</v>
      </c>
      <c r="E3" s="98" t="s">
        <v>177</v>
      </c>
      <c r="F3" s="122" t="s">
        <v>79</v>
      </c>
    </row>
    <row r="4" spans="1:6">
      <c r="A4" s="143" t="s">
        <v>178</v>
      </c>
      <c r="B4" s="143" t="s">
        <v>178</v>
      </c>
      <c r="C4" s="144" t="s">
        <v>179</v>
      </c>
      <c r="D4" s="145">
        <f t="shared" ref="D4:E7" si="0">D5</f>
        <v>1651590</v>
      </c>
      <c r="E4" s="145">
        <f t="shared" si="0"/>
        <v>1561455.04</v>
      </c>
      <c r="F4" s="176">
        <f>E4/D4</f>
        <v>0.94542534164047975</v>
      </c>
    </row>
    <row r="5" spans="1:6" ht="24">
      <c r="A5" s="146" t="s">
        <v>180</v>
      </c>
      <c r="B5" s="146" t="s">
        <v>181</v>
      </c>
      <c r="C5" s="147" t="s">
        <v>182</v>
      </c>
      <c r="D5" s="148">
        <f t="shared" si="0"/>
        <v>1651590</v>
      </c>
      <c r="E5" s="148">
        <f t="shared" si="0"/>
        <v>1561455.04</v>
      </c>
      <c r="F5" s="176">
        <f t="shared" ref="F5:F68" si="1">E5/D5</f>
        <v>0.94542534164047975</v>
      </c>
    </row>
    <row r="6" spans="1:6" ht="24">
      <c r="A6" s="149" t="s">
        <v>183</v>
      </c>
      <c r="B6" s="149" t="s">
        <v>184</v>
      </c>
      <c r="C6" s="150" t="s">
        <v>185</v>
      </c>
      <c r="D6" s="151">
        <f t="shared" si="0"/>
        <v>1651590</v>
      </c>
      <c r="E6" s="151">
        <f t="shared" si="0"/>
        <v>1561455.04</v>
      </c>
      <c r="F6" s="176">
        <f t="shared" si="1"/>
        <v>0.94542534164047975</v>
      </c>
    </row>
    <row r="7" spans="1:6">
      <c r="A7" s="152" t="s">
        <v>186</v>
      </c>
      <c r="B7" s="152" t="s">
        <v>187</v>
      </c>
      <c r="C7" s="153" t="s">
        <v>188</v>
      </c>
      <c r="D7" s="154">
        <f t="shared" si="0"/>
        <v>1651590</v>
      </c>
      <c r="E7" s="154">
        <f t="shared" si="0"/>
        <v>1561455.04</v>
      </c>
      <c r="F7" s="176">
        <f t="shared" si="1"/>
        <v>0.94542534164047975</v>
      </c>
    </row>
    <row r="8" spans="1:6" ht="36">
      <c r="A8" s="155" t="s">
        <v>162</v>
      </c>
      <c r="B8" s="155" t="s">
        <v>189</v>
      </c>
      <c r="C8" s="156" t="s">
        <v>190</v>
      </c>
      <c r="D8" s="157">
        <f>D9+D131</f>
        <v>1651590</v>
      </c>
      <c r="E8" s="157">
        <f>E9+E131</f>
        <v>1561455.04</v>
      </c>
      <c r="F8" s="176">
        <f t="shared" si="1"/>
        <v>0.94542534164047975</v>
      </c>
    </row>
    <row r="9" spans="1:6" ht="24">
      <c r="A9" s="158" t="s">
        <v>191</v>
      </c>
      <c r="B9" s="158" t="s">
        <v>192</v>
      </c>
      <c r="C9" s="159" t="s">
        <v>193</v>
      </c>
      <c r="D9" s="160">
        <f>D10+D80+D101</f>
        <v>1195219</v>
      </c>
      <c r="E9" s="160">
        <f>E10+E80+E101</f>
        <v>1189126.79</v>
      </c>
      <c r="F9" s="176">
        <f t="shared" si="1"/>
        <v>0.99490285043996129</v>
      </c>
    </row>
    <row r="10" spans="1:6" ht="24">
      <c r="A10" s="161" t="s">
        <v>194</v>
      </c>
      <c r="B10" s="161" t="s">
        <v>195</v>
      </c>
      <c r="C10" s="162" t="s">
        <v>9</v>
      </c>
      <c r="D10" s="163">
        <f>D11+D19+D36+D70</f>
        <v>150753</v>
      </c>
      <c r="E10" s="163">
        <f>E11+E19+E36+E70</f>
        <v>130547.21999999997</v>
      </c>
      <c r="F10" s="175">
        <f t="shared" si="1"/>
        <v>0.86596764243497626</v>
      </c>
    </row>
    <row r="11" spans="1:6">
      <c r="A11" s="164" t="s">
        <v>196</v>
      </c>
      <c r="B11" s="164" t="s">
        <v>197</v>
      </c>
      <c r="C11" s="165" t="s">
        <v>198</v>
      </c>
      <c r="D11" s="166">
        <f>D12+D15</f>
        <v>46800</v>
      </c>
      <c r="E11" s="166">
        <f>E12+E15</f>
        <v>32100.809999999998</v>
      </c>
      <c r="F11" s="174">
        <f t="shared" si="1"/>
        <v>0.68591474358974358</v>
      </c>
    </row>
    <row r="12" spans="1:6">
      <c r="A12" s="167" t="s">
        <v>178</v>
      </c>
      <c r="B12" s="167" t="s">
        <v>12</v>
      </c>
      <c r="C12" s="168" t="s">
        <v>13</v>
      </c>
      <c r="D12" s="169">
        <f>SUM(D13:D14)</f>
        <v>36600</v>
      </c>
      <c r="E12" s="169">
        <f>SUM(E13:E14)</f>
        <v>23914.879999999997</v>
      </c>
      <c r="F12" s="173">
        <f t="shared" si="1"/>
        <v>0.65341202185792346</v>
      </c>
    </row>
    <row r="13" spans="1:6" ht="24">
      <c r="A13" s="170" t="s">
        <v>199</v>
      </c>
      <c r="B13" s="170" t="s">
        <v>101</v>
      </c>
      <c r="C13" s="171" t="s">
        <v>200</v>
      </c>
      <c r="D13" s="172">
        <v>7200</v>
      </c>
      <c r="E13" s="172">
        <v>2570.08</v>
      </c>
      <c r="F13" s="173">
        <f t="shared" si="1"/>
        <v>0.35695555555555553</v>
      </c>
    </row>
    <row r="14" spans="1:6" s="124" customFormat="1">
      <c r="A14" s="170" t="s">
        <v>672</v>
      </c>
      <c r="B14" s="170">
        <v>3223</v>
      </c>
      <c r="C14" s="171" t="s">
        <v>381</v>
      </c>
      <c r="D14" s="172">
        <v>29400</v>
      </c>
      <c r="E14" s="172">
        <v>21344.799999999999</v>
      </c>
      <c r="F14" s="173">
        <f t="shared" si="1"/>
        <v>0.72601360544217686</v>
      </c>
    </row>
    <row r="15" spans="1:6">
      <c r="A15" s="167" t="s">
        <v>178</v>
      </c>
      <c r="B15" s="167" t="s">
        <v>14</v>
      </c>
      <c r="C15" s="168" t="s">
        <v>15</v>
      </c>
      <c r="D15" s="169">
        <f>SUM(D16:D18)</f>
        <v>10200</v>
      </c>
      <c r="E15" s="169">
        <f>SUM(E16:E18)</f>
        <v>8185.93</v>
      </c>
      <c r="F15" s="173">
        <f t="shared" si="1"/>
        <v>0.8025421568627451</v>
      </c>
    </row>
    <row r="16" spans="1:6" ht="24">
      <c r="A16" s="170" t="s">
        <v>201</v>
      </c>
      <c r="B16" s="170" t="s">
        <v>115</v>
      </c>
      <c r="C16" s="171" t="s">
        <v>202</v>
      </c>
      <c r="D16" s="172">
        <v>2000</v>
      </c>
      <c r="E16" s="172">
        <v>0</v>
      </c>
      <c r="F16" s="173">
        <f>E16/D16</f>
        <v>0</v>
      </c>
    </row>
    <row r="17" spans="1:6">
      <c r="A17" s="170" t="s">
        <v>203</v>
      </c>
      <c r="B17" s="170" t="s">
        <v>121</v>
      </c>
      <c r="C17" s="171" t="s">
        <v>204</v>
      </c>
      <c r="D17" s="172">
        <v>6500</v>
      </c>
      <c r="E17" s="172">
        <v>6485.93</v>
      </c>
      <c r="F17" s="173">
        <f t="shared" si="1"/>
        <v>0.99783538461538468</v>
      </c>
    </row>
    <row r="18" spans="1:6">
      <c r="A18" s="170" t="s">
        <v>205</v>
      </c>
      <c r="B18" s="170" t="s">
        <v>127</v>
      </c>
      <c r="C18" s="171" t="s">
        <v>206</v>
      </c>
      <c r="D18" s="172">
        <v>1700</v>
      </c>
      <c r="E18" s="172">
        <v>1700</v>
      </c>
      <c r="F18" s="173">
        <f t="shared" si="1"/>
        <v>1</v>
      </c>
    </row>
    <row r="19" spans="1:6">
      <c r="A19" s="164" t="s">
        <v>196</v>
      </c>
      <c r="B19" s="164" t="s">
        <v>207</v>
      </c>
      <c r="C19" s="165" t="s">
        <v>208</v>
      </c>
      <c r="D19" s="166">
        <f>D23+D28</f>
        <v>3048</v>
      </c>
      <c r="E19" s="166">
        <v>0</v>
      </c>
      <c r="F19" s="174">
        <f t="shared" si="1"/>
        <v>0</v>
      </c>
    </row>
    <row r="20" spans="1:6">
      <c r="A20" s="167" t="s">
        <v>178</v>
      </c>
      <c r="B20" s="167" t="s">
        <v>10</v>
      </c>
      <c r="C20" s="168" t="s">
        <v>11</v>
      </c>
      <c r="D20" s="169">
        <v>0</v>
      </c>
      <c r="E20" s="169">
        <v>0</v>
      </c>
      <c r="F20" s="173"/>
    </row>
    <row r="21" spans="1:6">
      <c r="A21" s="170" t="s">
        <v>209</v>
      </c>
      <c r="B21" s="170" t="s">
        <v>97</v>
      </c>
      <c r="C21" s="171" t="s">
        <v>210</v>
      </c>
      <c r="D21" s="172">
        <v>0</v>
      </c>
      <c r="E21" s="172">
        <v>0</v>
      </c>
      <c r="F21" s="173"/>
    </row>
    <row r="22" spans="1:6" ht="24">
      <c r="A22" s="170" t="s">
        <v>211</v>
      </c>
      <c r="B22" s="170" t="s">
        <v>212</v>
      </c>
      <c r="C22" s="171" t="s">
        <v>213</v>
      </c>
      <c r="D22" s="172">
        <v>0</v>
      </c>
      <c r="E22" s="172">
        <v>0</v>
      </c>
      <c r="F22" s="173"/>
    </row>
    <row r="23" spans="1:6">
      <c r="A23" s="167" t="s">
        <v>178</v>
      </c>
      <c r="B23" s="167" t="s">
        <v>12</v>
      </c>
      <c r="C23" s="168" t="s">
        <v>13</v>
      </c>
      <c r="D23" s="169">
        <f>SUM(D24:D27)</f>
        <v>2868</v>
      </c>
      <c r="E23" s="169">
        <v>0</v>
      </c>
      <c r="F23" s="173">
        <f t="shared" si="1"/>
        <v>0</v>
      </c>
    </row>
    <row r="24" spans="1:6" ht="24">
      <c r="A24" s="170" t="s">
        <v>214</v>
      </c>
      <c r="B24" s="170" t="s">
        <v>101</v>
      </c>
      <c r="C24" s="171" t="s">
        <v>215</v>
      </c>
      <c r="D24" s="172">
        <v>438</v>
      </c>
      <c r="E24" s="172">
        <v>0</v>
      </c>
      <c r="F24" s="173">
        <f>E24/D24</f>
        <v>0</v>
      </c>
    </row>
    <row r="25" spans="1:6" ht="24">
      <c r="A25" s="170" t="s">
        <v>216</v>
      </c>
      <c r="B25" s="170" t="s">
        <v>103</v>
      </c>
      <c r="C25" s="171" t="s">
        <v>217</v>
      </c>
      <c r="D25" s="172">
        <v>2430</v>
      </c>
      <c r="E25" s="172">
        <v>0</v>
      </c>
      <c r="F25" s="173">
        <f t="shared" si="1"/>
        <v>0</v>
      </c>
    </row>
    <row r="26" spans="1:6">
      <c r="A26" s="170" t="s">
        <v>218</v>
      </c>
      <c r="B26" s="170" t="s">
        <v>109</v>
      </c>
      <c r="C26" s="171" t="s">
        <v>219</v>
      </c>
      <c r="D26" s="172">
        <v>0</v>
      </c>
      <c r="E26" s="172">
        <v>0</v>
      </c>
      <c r="F26" s="173"/>
    </row>
    <row r="27" spans="1:6">
      <c r="A27" s="170" t="s">
        <v>220</v>
      </c>
      <c r="B27" s="170" t="s">
        <v>111</v>
      </c>
      <c r="C27" s="171" t="s">
        <v>221</v>
      </c>
      <c r="D27" s="172">
        <v>0</v>
      </c>
      <c r="E27" s="172">
        <v>0</v>
      </c>
      <c r="F27" s="173"/>
    </row>
    <row r="28" spans="1:6">
      <c r="A28" s="167" t="s">
        <v>178</v>
      </c>
      <c r="B28" s="167" t="s">
        <v>14</v>
      </c>
      <c r="C28" s="168" t="s">
        <v>15</v>
      </c>
      <c r="D28" s="169">
        <f>SUM(D29:D35)</f>
        <v>180</v>
      </c>
      <c r="E28" s="169">
        <v>0</v>
      </c>
      <c r="F28" s="173">
        <f t="shared" si="1"/>
        <v>0</v>
      </c>
    </row>
    <row r="29" spans="1:6" ht="24">
      <c r="A29" s="170" t="s">
        <v>222</v>
      </c>
      <c r="B29" s="170" t="s">
        <v>115</v>
      </c>
      <c r="C29" s="171" t="s">
        <v>223</v>
      </c>
      <c r="D29" s="172">
        <v>180</v>
      </c>
      <c r="E29" s="172">
        <v>0</v>
      </c>
      <c r="F29" s="173">
        <f t="shared" si="1"/>
        <v>0</v>
      </c>
    </row>
    <row r="30" spans="1:6">
      <c r="A30" s="167" t="s">
        <v>178</v>
      </c>
      <c r="B30" s="167" t="s">
        <v>16</v>
      </c>
      <c r="C30" s="168" t="s">
        <v>17</v>
      </c>
      <c r="D30" s="169">
        <v>0</v>
      </c>
      <c r="E30" s="169">
        <v>0</v>
      </c>
      <c r="F30" s="173"/>
    </row>
    <row r="31" spans="1:6">
      <c r="A31" s="170" t="s">
        <v>224</v>
      </c>
      <c r="B31" s="170" t="s">
        <v>225</v>
      </c>
      <c r="C31" s="171" t="s">
        <v>226</v>
      </c>
      <c r="D31" s="172">
        <v>0</v>
      </c>
      <c r="E31" s="172">
        <v>0</v>
      </c>
      <c r="F31" s="173"/>
    </row>
    <row r="32" spans="1:6">
      <c r="A32" s="170" t="s">
        <v>227</v>
      </c>
      <c r="B32" s="170" t="s">
        <v>228</v>
      </c>
      <c r="C32" s="171" t="s">
        <v>229</v>
      </c>
      <c r="D32" s="172">
        <v>0</v>
      </c>
      <c r="E32" s="172">
        <v>0</v>
      </c>
      <c r="F32" s="173"/>
    </row>
    <row r="33" spans="1:6">
      <c r="A33" s="167" t="s">
        <v>178</v>
      </c>
      <c r="B33" s="167" t="s">
        <v>20</v>
      </c>
      <c r="C33" s="168" t="s">
        <v>21</v>
      </c>
      <c r="D33" s="169">
        <v>0</v>
      </c>
      <c r="E33" s="169">
        <v>0</v>
      </c>
      <c r="F33" s="173"/>
    </row>
    <row r="34" spans="1:6">
      <c r="A34" s="170" t="s">
        <v>230</v>
      </c>
      <c r="B34" s="170" t="s">
        <v>171</v>
      </c>
      <c r="C34" s="171" t="s">
        <v>231</v>
      </c>
      <c r="D34" s="172">
        <v>0</v>
      </c>
      <c r="E34" s="172">
        <v>0</v>
      </c>
      <c r="F34" s="173"/>
    </row>
    <row r="35" spans="1:6" ht="24">
      <c r="A35" s="170" t="s">
        <v>232</v>
      </c>
      <c r="B35" s="170" t="s">
        <v>233</v>
      </c>
      <c r="C35" s="171" t="s">
        <v>234</v>
      </c>
      <c r="D35" s="172">
        <v>0</v>
      </c>
      <c r="E35" s="172">
        <v>0</v>
      </c>
      <c r="F35" s="173"/>
    </row>
    <row r="36" spans="1:6">
      <c r="A36" s="164" t="s">
        <v>196</v>
      </c>
      <c r="B36" s="164" t="s">
        <v>235</v>
      </c>
      <c r="C36" s="165" t="s">
        <v>236</v>
      </c>
      <c r="D36" s="166">
        <f>D37+D41+D47+D58+D65</f>
        <v>92900</v>
      </c>
      <c r="E36" s="166">
        <f>E37+E41+E47+E58+E65</f>
        <v>92164.049999999974</v>
      </c>
      <c r="F36" s="174">
        <f t="shared" si="1"/>
        <v>0.99207804090419782</v>
      </c>
    </row>
    <row r="37" spans="1:6">
      <c r="A37" s="167" t="s">
        <v>178</v>
      </c>
      <c r="B37" s="167" t="s">
        <v>10</v>
      </c>
      <c r="C37" s="168" t="s">
        <v>11</v>
      </c>
      <c r="D37" s="169">
        <f>SUM(D38:D40)</f>
        <v>10580</v>
      </c>
      <c r="E37" s="169">
        <f>SUM(E38:E40)</f>
        <v>10556.74</v>
      </c>
      <c r="F37" s="173">
        <f t="shared" si="1"/>
        <v>0.9978015122873346</v>
      </c>
    </row>
    <row r="38" spans="1:6">
      <c r="A38" s="170" t="s">
        <v>237</v>
      </c>
      <c r="B38" s="170" t="s">
        <v>97</v>
      </c>
      <c r="C38" s="171" t="s">
        <v>210</v>
      </c>
      <c r="D38" s="172">
        <v>5320</v>
      </c>
      <c r="E38" s="172">
        <v>6597.72</v>
      </c>
      <c r="F38" s="173">
        <f t="shared" si="1"/>
        <v>1.240172932330827</v>
      </c>
    </row>
    <row r="39" spans="1:6" ht="24">
      <c r="A39" s="170" t="s">
        <v>238</v>
      </c>
      <c r="B39" s="170" t="s">
        <v>166</v>
      </c>
      <c r="C39" s="171" t="s">
        <v>239</v>
      </c>
      <c r="D39" s="172">
        <v>2930</v>
      </c>
      <c r="E39" s="172">
        <v>1771.38</v>
      </c>
      <c r="F39" s="173">
        <f t="shared" si="1"/>
        <v>0.6045665529010239</v>
      </c>
    </row>
    <row r="40" spans="1:6" ht="24">
      <c r="A40" s="170" t="s">
        <v>240</v>
      </c>
      <c r="B40" s="170" t="s">
        <v>212</v>
      </c>
      <c r="C40" s="171" t="s">
        <v>241</v>
      </c>
      <c r="D40" s="172">
        <v>2330</v>
      </c>
      <c r="E40" s="172">
        <v>2187.64</v>
      </c>
      <c r="F40" s="173">
        <f t="shared" si="1"/>
        <v>0.93890128755364799</v>
      </c>
    </row>
    <row r="41" spans="1:6">
      <c r="A41" s="167" t="s">
        <v>178</v>
      </c>
      <c r="B41" s="167" t="s">
        <v>12</v>
      </c>
      <c r="C41" s="168" t="s">
        <v>13</v>
      </c>
      <c r="D41" s="169">
        <f>SUM(D42:D46)</f>
        <v>34850</v>
      </c>
      <c r="E41" s="169">
        <f>SUM(E42:E46)</f>
        <v>35035.799999999996</v>
      </c>
      <c r="F41" s="173">
        <f t="shared" si="1"/>
        <v>1.005331420373027</v>
      </c>
    </row>
    <row r="42" spans="1:6" ht="24">
      <c r="A42" s="170" t="s">
        <v>242</v>
      </c>
      <c r="B42" s="170" t="s">
        <v>101</v>
      </c>
      <c r="C42" s="171" t="s">
        <v>215</v>
      </c>
      <c r="D42" s="172">
        <v>15180</v>
      </c>
      <c r="E42" s="172">
        <v>16019.59</v>
      </c>
      <c r="F42" s="173">
        <f t="shared" si="1"/>
        <v>1.0553089591567852</v>
      </c>
    </row>
    <row r="43" spans="1:6">
      <c r="A43" s="170" t="s">
        <v>243</v>
      </c>
      <c r="B43" s="170" t="s">
        <v>102</v>
      </c>
      <c r="C43" s="171" t="s">
        <v>244</v>
      </c>
      <c r="D43" s="172">
        <v>2000</v>
      </c>
      <c r="E43" s="172">
        <v>2000</v>
      </c>
      <c r="F43" s="173">
        <f t="shared" si="1"/>
        <v>1</v>
      </c>
    </row>
    <row r="44" spans="1:6" ht="24">
      <c r="A44" s="170" t="s">
        <v>245</v>
      </c>
      <c r="B44" s="170" t="s">
        <v>103</v>
      </c>
      <c r="C44" s="171" t="s">
        <v>246</v>
      </c>
      <c r="D44" s="172">
        <v>10640</v>
      </c>
      <c r="E44" s="172">
        <v>10116.94</v>
      </c>
      <c r="F44" s="173">
        <f t="shared" si="1"/>
        <v>0.95084022556390979</v>
      </c>
    </row>
    <row r="45" spans="1:6">
      <c r="A45" s="170" t="s">
        <v>247</v>
      </c>
      <c r="B45" s="170" t="s">
        <v>109</v>
      </c>
      <c r="C45" s="171" t="s">
        <v>248</v>
      </c>
      <c r="D45" s="172">
        <v>6360</v>
      </c>
      <c r="E45" s="172">
        <v>6248.98</v>
      </c>
      <c r="F45" s="173">
        <f t="shared" si="1"/>
        <v>0.9825440251572326</v>
      </c>
    </row>
    <row r="46" spans="1:6" ht="24">
      <c r="A46" s="170" t="s">
        <v>249</v>
      </c>
      <c r="B46" s="170" t="s">
        <v>111</v>
      </c>
      <c r="C46" s="171" t="s">
        <v>250</v>
      </c>
      <c r="D46" s="172">
        <v>670</v>
      </c>
      <c r="E46" s="172">
        <v>650.29</v>
      </c>
      <c r="F46" s="173">
        <f t="shared" si="1"/>
        <v>0.97058208955223879</v>
      </c>
    </row>
    <row r="47" spans="1:6">
      <c r="A47" s="167" t="s">
        <v>178</v>
      </c>
      <c r="B47" s="167" t="s">
        <v>14</v>
      </c>
      <c r="C47" s="168" t="s">
        <v>15</v>
      </c>
      <c r="D47" s="169">
        <f>SUM(D48:D57)</f>
        <v>40260</v>
      </c>
      <c r="E47" s="169">
        <f>SUM(E48:E57)</f>
        <v>40298.789999999994</v>
      </c>
      <c r="F47" s="173">
        <f t="shared" si="1"/>
        <v>1.0009634873323396</v>
      </c>
    </row>
    <row r="48" spans="1:6" ht="24">
      <c r="A48" s="170" t="s">
        <v>251</v>
      </c>
      <c r="B48" s="170" t="s">
        <v>113</v>
      </c>
      <c r="C48" s="171" t="s">
        <v>252</v>
      </c>
      <c r="D48" s="172">
        <v>5140</v>
      </c>
      <c r="E48" s="172">
        <v>4661.9799999999996</v>
      </c>
      <c r="F48" s="173">
        <f t="shared" si="1"/>
        <v>0.90699999999999992</v>
      </c>
    </row>
    <row r="49" spans="1:6" ht="24">
      <c r="A49" s="170" t="s">
        <v>253</v>
      </c>
      <c r="B49" s="170" t="s">
        <v>115</v>
      </c>
      <c r="C49" s="171" t="s">
        <v>254</v>
      </c>
      <c r="D49" s="172">
        <v>13390</v>
      </c>
      <c r="E49" s="172">
        <v>15592.37</v>
      </c>
      <c r="F49" s="173">
        <f t="shared" si="1"/>
        <v>1.1644787154592982</v>
      </c>
    </row>
    <row r="50" spans="1:6" ht="24">
      <c r="A50" s="170" t="s">
        <v>255</v>
      </c>
      <c r="B50" s="170" t="s">
        <v>115</v>
      </c>
      <c r="C50" s="171" t="s">
        <v>202</v>
      </c>
      <c r="D50" s="172">
        <v>0</v>
      </c>
      <c r="E50" s="172">
        <v>0</v>
      </c>
      <c r="F50" s="173"/>
    </row>
    <row r="51" spans="1:6" ht="24">
      <c r="A51" s="170" t="s">
        <v>256</v>
      </c>
      <c r="B51" s="170" t="s">
        <v>117</v>
      </c>
      <c r="C51" s="171" t="s">
        <v>257</v>
      </c>
      <c r="D51" s="172">
        <v>0</v>
      </c>
      <c r="E51" s="172">
        <v>0</v>
      </c>
      <c r="F51" s="173"/>
    </row>
    <row r="52" spans="1:6">
      <c r="A52" s="170" t="s">
        <v>258</v>
      </c>
      <c r="B52" s="170" t="s">
        <v>119</v>
      </c>
      <c r="C52" s="171" t="s">
        <v>259</v>
      </c>
      <c r="D52" s="172">
        <v>3550</v>
      </c>
      <c r="E52" s="172">
        <v>4649.26</v>
      </c>
      <c r="F52" s="173">
        <f t="shared" si="1"/>
        <v>1.3096507042253522</v>
      </c>
    </row>
    <row r="53" spans="1:6">
      <c r="A53" s="170" t="s">
        <v>260</v>
      </c>
      <c r="B53" s="170" t="s">
        <v>121</v>
      </c>
      <c r="C53" s="171" t="s">
        <v>261</v>
      </c>
      <c r="D53" s="172">
        <v>2660</v>
      </c>
      <c r="E53" s="172">
        <v>2158.2399999999998</v>
      </c>
      <c r="F53" s="173">
        <f t="shared" si="1"/>
        <v>0.81136842105263152</v>
      </c>
    </row>
    <row r="54" spans="1:6">
      <c r="A54" s="170" t="s">
        <v>262</v>
      </c>
      <c r="B54" s="170" t="s">
        <v>123</v>
      </c>
      <c r="C54" s="171" t="s">
        <v>263</v>
      </c>
      <c r="D54" s="172">
        <v>1530</v>
      </c>
      <c r="E54" s="172">
        <v>1146.25</v>
      </c>
      <c r="F54" s="173">
        <f t="shared" si="1"/>
        <v>0.74918300653594772</v>
      </c>
    </row>
    <row r="55" spans="1:6">
      <c r="A55" s="170" t="s">
        <v>264</v>
      </c>
      <c r="B55" s="170" t="s">
        <v>125</v>
      </c>
      <c r="C55" s="171" t="s">
        <v>265</v>
      </c>
      <c r="D55" s="172">
        <v>6040</v>
      </c>
      <c r="E55" s="172">
        <v>4292.9399999999996</v>
      </c>
      <c r="F55" s="173">
        <f t="shared" si="1"/>
        <v>0.710751655629139</v>
      </c>
    </row>
    <row r="56" spans="1:6">
      <c r="A56" s="170" t="s">
        <v>266</v>
      </c>
      <c r="B56" s="170" t="s">
        <v>127</v>
      </c>
      <c r="C56" s="171" t="s">
        <v>267</v>
      </c>
      <c r="D56" s="172">
        <v>6640</v>
      </c>
      <c r="E56" s="172">
        <v>6820.83</v>
      </c>
      <c r="F56" s="173">
        <f t="shared" si="1"/>
        <v>1.0272334337349398</v>
      </c>
    </row>
    <row r="57" spans="1:6">
      <c r="A57" s="170" t="s">
        <v>268</v>
      </c>
      <c r="B57" s="170" t="s">
        <v>129</v>
      </c>
      <c r="C57" s="171" t="s">
        <v>269</v>
      </c>
      <c r="D57" s="172">
        <v>1310</v>
      </c>
      <c r="E57" s="172">
        <v>976.92</v>
      </c>
      <c r="F57" s="173">
        <f t="shared" si="1"/>
        <v>0.74574045801526712</v>
      </c>
    </row>
    <row r="58" spans="1:6">
      <c r="A58" s="167" t="s">
        <v>178</v>
      </c>
      <c r="B58" s="167" t="s">
        <v>16</v>
      </c>
      <c r="C58" s="168" t="s">
        <v>17</v>
      </c>
      <c r="D58" s="169">
        <f>SUM(D59:D64)</f>
        <v>6410</v>
      </c>
      <c r="E58" s="169">
        <f>SUM(E59:E64)</f>
        <v>5674.2899999999991</v>
      </c>
      <c r="F58" s="173">
        <f t="shared" si="1"/>
        <v>0.88522464898595932</v>
      </c>
    </row>
    <row r="59" spans="1:6">
      <c r="A59" s="170" t="s">
        <v>270</v>
      </c>
      <c r="B59" s="170" t="s">
        <v>168</v>
      </c>
      <c r="C59" s="171" t="s">
        <v>271</v>
      </c>
      <c r="D59" s="172">
        <v>2380</v>
      </c>
      <c r="E59" s="172">
        <v>2310.04</v>
      </c>
      <c r="F59" s="173">
        <f t="shared" si="1"/>
        <v>0.97060504201680675</v>
      </c>
    </row>
    <row r="60" spans="1:6">
      <c r="A60" s="170" t="s">
        <v>272</v>
      </c>
      <c r="B60" s="170" t="s">
        <v>225</v>
      </c>
      <c r="C60" s="171" t="s">
        <v>273</v>
      </c>
      <c r="D60" s="172">
        <v>2370</v>
      </c>
      <c r="E60" s="172">
        <v>2340.4499999999998</v>
      </c>
      <c r="F60" s="173">
        <f t="shared" si="1"/>
        <v>0.98753164556962014</v>
      </c>
    </row>
    <row r="61" spans="1:6">
      <c r="A61" s="170" t="s">
        <v>274</v>
      </c>
      <c r="B61" s="170" t="s">
        <v>228</v>
      </c>
      <c r="C61" s="171" t="s">
        <v>275</v>
      </c>
      <c r="D61" s="172">
        <v>270</v>
      </c>
      <c r="E61" s="172">
        <v>176.36</v>
      </c>
      <c r="F61" s="173">
        <f t="shared" si="1"/>
        <v>0.6531851851851852</v>
      </c>
    </row>
    <row r="62" spans="1:6">
      <c r="A62" s="170" t="s">
        <v>276</v>
      </c>
      <c r="B62" s="170" t="s">
        <v>165</v>
      </c>
      <c r="C62" s="171" t="s">
        <v>277</v>
      </c>
      <c r="D62" s="172">
        <v>530</v>
      </c>
      <c r="E62" s="172">
        <v>399.87</v>
      </c>
      <c r="F62" s="173">
        <f t="shared" si="1"/>
        <v>0.75447169811320758</v>
      </c>
    </row>
    <row r="63" spans="1:6">
      <c r="A63" s="170" t="s">
        <v>278</v>
      </c>
      <c r="B63" s="170" t="s">
        <v>169</v>
      </c>
      <c r="C63" s="171" t="s">
        <v>279</v>
      </c>
      <c r="D63" s="172">
        <v>400</v>
      </c>
      <c r="E63" s="172">
        <v>0</v>
      </c>
      <c r="F63" s="173">
        <f t="shared" si="1"/>
        <v>0</v>
      </c>
    </row>
    <row r="64" spans="1:6" ht="24">
      <c r="A64" s="170" t="s">
        <v>280</v>
      </c>
      <c r="B64" s="170" t="s">
        <v>170</v>
      </c>
      <c r="C64" s="171" t="s">
        <v>281</v>
      </c>
      <c r="D64" s="172">
        <v>460</v>
      </c>
      <c r="E64" s="172">
        <v>447.57</v>
      </c>
      <c r="F64" s="173">
        <f t="shared" si="1"/>
        <v>0.97297826086956518</v>
      </c>
    </row>
    <row r="65" spans="1:6">
      <c r="A65" s="167" t="s">
        <v>178</v>
      </c>
      <c r="B65" s="167" t="s">
        <v>20</v>
      </c>
      <c r="C65" s="168" t="s">
        <v>21</v>
      </c>
      <c r="D65" s="169">
        <f>SUM(D66:D69)</f>
        <v>800</v>
      </c>
      <c r="E65" s="169">
        <f>SUM(E66:E69)</f>
        <v>598.42999999999995</v>
      </c>
      <c r="F65" s="173">
        <f t="shared" si="1"/>
        <v>0.74803749999999991</v>
      </c>
    </row>
    <row r="66" spans="1:6" ht="24">
      <c r="A66" s="170" t="s">
        <v>282</v>
      </c>
      <c r="B66" s="170" t="s">
        <v>131</v>
      </c>
      <c r="C66" s="171" t="s">
        <v>283</v>
      </c>
      <c r="D66" s="172">
        <v>670</v>
      </c>
      <c r="E66" s="172">
        <v>598.42999999999995</v>
      </c>
      <c r="F66" s="173">
        <f t="shared" si="1"/>
        <v>0.89317910447761184</v>
      </c>
    </row>
    <row r="67" spans="1:6">
      <c r="A67" s="170" t="s">
        <v>284</v>
      </c>
      <c r="B67" s="170" t="s">
        <v>131</v>
      </c>
      <c r="C67" s="171" t="s">
        <v>285</v>
      </c>
      <c r="D67" s="172">
        <v>0</v>
      </c>
      <c r="E67" s="172">
        <v>0</v>
      </c>
      <c r="F67" s="173"/>
    </row>
    <row r="68" spans="1:6">
      <c r="A68" s="170" t="s">
        <v>286</v>
      </c>
      <c r="B68" s="170" t="s">
        <v>171</v>
      </c>
      <c r="C68" s="171" t="s">
        <v>287</v>
      </c>
      <c r="D68" s="172">
        <v>130</v>
      </c>
      <c r="E68" s="172">
        <v>0</v>
      </c>
      <c r="F68" s="173">
        <f t="shared" si="1"/>
        <v>0</v>
      </c>
    </row>
    <row r="69" spans="1:6" ht="24">
      <c r="A69" s="170" t="s">
        <v>288</v>
      </c>
      <c r="B69" s="170" t="s">
        <v>233</v>
      </c>
      <c r="C69" s="171" t="s">
        <v>289</v>
      </c>
      <c r="D69" s="172">
        <v>0</v>
      </c>
      <c r="E69" s="172">
        <v>0</v>
      </c>
      <c r="F69" s="173"/>
    </row>
    <row r="70" spans="1:6">
      <c r="A70" s="164" t="s">
        <v>196</v>
      </c>
      <c r="B70" s="164" t="s">
        <v>290</v>
      </c>
      <c r="C70" s="165" t="s">
        <v>291</v>
      </c>
      <c r="D70" s="166">
        <f>D71+D74+D77</f>
        <v>8005</v>
      </c>
      <c r="E70" s="166">
        <f>E71+E74+E77</f>
        <v>6282.3600000000006</v>
      </c>
      <c r="F70" s="174">
        <f t="shared" ref="F70:F133" si="2">E70/D70</f>
        <v>0.78480449718925682</v>
      </c>
    </row>
    <row r="71" spans="1:6">
      <c r="A71" s="167" t="s">
        <v>178</v>
      </c>
      <c r="B71" s="167" t="s">
        <v>12</v>
      </c>
      <c r="C71" s="168" t="s">
        <v>13</v>
      </c>
      <c r="D71" s="169">
        <v>0</v>
      </c>
      <c r="E71" s="169">
        <v>0</v>
      </c>
      <c r="F71" s="173"/>
    </row>
    <row r="72" spans="1:6" ht="24">
      <c r="A72" s="170" t="s">
        <v>292</v>
      </c>
      <c r="B72" s="170" t="s">
        <v>101</v>
      </c>
      <c r="C72" s="171" t="s">
        <v>215</v>
      </c>
      <c r="D72" s="172">
        <v>0</v>
      </c>
      <c r="E72" s="172">
        <v>0</v>
      </c>
      <c r="F72" s="173"/>
    </row>
    <row r="73" spans="1:6">
      <c r="A73" s="170" t="s">
        <v>293</v>
      </c>
      <c r="B73" s="170" t="s">
        <v>109</v>
      </c>
      <c r="C73" s="171" t="s">
        <v>219</v>
      </c>
      <c r="D73" s="172">
        <v>0</v>
      </c>
      <c r="E73" s="172">
        <v>0</v>
      </c>
      <c r="F73" s="173"/>
    </row>
    <row r="74" spans="1:6">
      <c r="A74" s="167" t="s">
        <v>178</v>
      </c>
      <c r="B74" s="167" t="s">
        <v>14</v>
      </c>
      <c r="C74" s="168" t="s">
        <v>15</v>
      </c>
      <c r="D74" s="169">
        <v>0</v>
      </c>
      <c r="E74" s="169">
        <v>0</v>
      </c>
      <c r="F74" s="173"/>
    </row>
    <row r="75" spans="1:6">
      <c r="A75" s="170" t="s">
        <v>294</v>
      </c>
      <c r="B75" s="170" t="s">
        <v>121</v>
      </c>
      <c r="C75" s="171" t="s">
        <v>295</v>
      </c>
      <c r="D75" s="172">
        <v>0</v>
      </c>
      <c r="E75" s="172">
        <v>0</v>
      </c>
      <c r="F75" s="173"/>
    </row>
    <row r="76" spans="1:6" ht="24">
      <c r="A76" s="170" t="s">
        <v>296</v>
      </c>
      <c r="B76" s="170" t="s">
        <v>123</v>
      </c>
      <c r="C76" s="171" t="s">
        <v>297</v>
      </c>
      <c r="D76" s="172">
        <v>0</v>
      </c>
      <c r="E76" s="172">
        <v>0</v>
      </c>
      <c r="F76" s="173"/>
    </row>
    <row r="77" spans="1:6" ht="24">
      <c r="A77" s="167" t="s">
        <v>178</v>
      </c>
      <c r="B77" s="167" t="s">
        <v>51</v>
      </c>
      <c r="C77" s="168" t="s">
        <v>52</v>
      </c>
      <c r="D77" s="169">
        <f>SUM(D78:D79)</f>
        <v>8005</v>
      </c>
      <c r="E77" s="169">
        <f>SUM(E78:E79)</f>
        <v>6282.3600000000006</v>
      </c>
      <c r="F77" s="173">
        <f t="shared" si="2"/>
        <v>0.78480449718925682</v>
      </c>
    </row>
    <row r="78" spans="1:6" ht="24">
      <c r="A78" s="170" t="s">
        <v>298</v>
      </c>
      <c r="B78" s="170" t="s">
        <v>299</v>
      </c>
      <c r="C78" s="171" t="s">
        <v>300</v>
      </c>
      <c r="D78" s="172">
        <v>7300</v>
      </c>
      <c r="E78" s="172">
        <v>5577.68</v>
      </c>
      <c r="F78" s="173">
        <f t="shared" si="2"/>
        <v>0.76406575342465755</v>
      </c>
    </row>
    <row r="79" spans="1:6" s="124" customFormat="1">
      <c r="A79" s="170" t="s">
        <v>673</v>
      </c>
      <c r="B79" s="170">
        <v>3812</v>
      </c>
      <c r="C79" s="171" t="s">
        <v>674</v>
      </c>
      <c r="D79" s="172">
        <v>705</v>
      </c>
      <c r="E79" s="172">
        <v>704.68</v>
      </c>
      <c r="F79" s="173">
        <f t="shared" si="2"/>
        <v>0.99954609929078009</v>
      </c>
    </row>
    <row r="80" spans="1:6" ht="24">
      <c r="A80" s="161" t="s">
        <v>194</v>
      </c>
      <c r="B80" s="161" t="s">
        <v>301</v>
      </c>
      <c r="C80" s="162" t="s">
        <v>302</v>
      </c>
      <c r="D80" s="163">
        <v>1004670</v>
      </c>
      <c r="E80" s="163">
        <v>1020408.95</v>
      </c>
      <c r="F80" s="175">
        <f t="shared" si="2"/>
        <v>1.015665790757164</v>
      </c>
    </row>
    <row r="81" spans="1:6">
      <c r="A81" s="164" t="s">
        <v>196</v>
      </c>
      <c r="B81" s="164" t="s">
        <v>290</v>
      </c>
      <c r="C81" s="165" t="s">
        <v>291</v>
      </c>
      <c r="D81" s="166">
        <f>D82+D87+D89+D92+D94+D98</f>
        <v>1004670</v>
      </c>
      <c r="E81" s="166">
        <f>E82+E87+E89+E92+E94+E98</f>
        <v>1020408.9499999998</v>
      </c>
      <c r="F81" s="174">
        <f t="shared" si="2"/>
        <v>1.0156657907571638</v>
      </c>
    </row>
    <row r="82" spans="1:6">
      <c r="A82" s="167" t="s">
        <v>178</v>
      </c>
      <c r="B82" s="167" t="s">
        <v>2</v>
      </c>
      <c r="C82" s="168" t="s">
        <v>3</v>
      </c>
      <c r="D82" s="169">
        <f>SUM(D83:D86)</f>
        <v>790460</v>
      </c>
      <c r="E82" s="169">
        <f>SUM(E83:E86)</f>
        <v>798405.2699999999</v>
      </c>
      <c r="F82" s="173">
        <f t="shared" si="2"/>
        <v>1.0100514510538166</v>
      </c>
    </row>
    <row r="83" spans="1:6">
      <c r="A83" s="170" t="s">
        <v>303</v>
      </c>
      <c r="B83" s="170" t="s">
        <v>163</v>
      </c>
      <c r="C83" s="171" t="s">
        <v>304</v>
      </c>
      <c r="D83" s="172">
        <v>743700</v>
      </c>
      <c r="E83" s="172">
        <v>768116.57</v>
      </c>
      <c r="F83" s="173">
        <f t="shared" si="2"/>
        <v>1.032831208820761</v>
      </c>
    </row>
    <row r="84" spans="1:6">
      <c r="A84" s="170" t="s">
        <v>305</v>
      </c>
      <c r="B84" s="170" t="s">
        <v>163</v>
      </c>
      <c r="C84" s="171" t="s">
        <v>306</v>
      </c>
      <c r="D84" s="172">
        <v>19210</v>
      </c>
      <c r="E84" s="172">
        <v>2036</v>
      </c>
      <c r="F84" s="173">
        <f t="shared" si="2"/>
        <v>0.10598646538261322</v>
      </c>
    </row>
    <row r="85" spans="1:6">
      <c r="A85" s="170" t="s">
        <v>307</v>
      </c>
      <c r="B85" s="170" t="s">
        <v>308</v>
      </c>
      <c r="C85" s="171" t="s">
        <v>309</v>
      </c>
      <c r="D85" s="172">
        <v>17600</v>
      </c>
      <c r="E85" s="172">
        <v>18014.87</v>
      </c>
      <c r="F85" s="173">
        <f t="shared" si="2"/>
        <v>1.023572159090909</v>
      </c>
    </row>
    <row r="86" spans="1:6">
      <c r="A86" s="170" t="s">
        <v>310</v>
      </c>
      <c r="B86" s="170" t="s">
        <v>311</v>
      </c>
      <c r="C86" s="171" t="s">
        <v>312</v>
      </c>
      <c r="D86" s="172">
        <v>9950</v>
      </c>
      <c r="E86" s="172">
        <v>10237.83</v>
      </c>
      <c r="F86" s="173">
        <f t="shared" si="2"/>
        <v>1.0289276381909547</v>
      </c>
    </row>
    <row r="87" spans="1:6">
      <c r="A87" s="167" t="s">
        <v>178</v>
      </c>
      <c r="B87" s="167" t="s">
        <v>4</v>
      </c>
      <c r="C87" s="168" t="s">
        <v>5</v>
      </c>
      <c r="D87" s="169">
        <f>SUM(D88)</f>
        <v>35550</v>
      </c>
      <c r="E87" s="169">
        <f>SUM(E88)</f>
        <v>39355.31</v>
      </c>
      <c r="F87" s="173">
        <f t="shared" si="2"/>
        <v>1.1070410689170183</v>
      </c>
    </row>
    <row r="88" spans="1:6">
      <c r="A88" s="170" t="s">
        <v>313</v>
      </c>
      <c r="B88" s="170" t="s">
        <v>93</v>
      </c>
      <c r="C88" s="171" t="s">
        <v>314</v>
      </c>
      <c r="D88" s="172">
        <v>35550</v>
      </c>
      <c r="E88" s="172">
        <v>39355.31</v>
      </c>
      <c r="F88" s="173">
        <f t="shared" si="2"/>
        <v>1.1070410689170183</v>
      </c>
    </row>
    <row r="89" spans="1:6">
      <c r="A89" s="167" t="s">
        <v>178</v>
      </c>
      <c r="B89" s="167" t="s">
        <v>6</v>
      </c>
      <c r="C89" s="168" t="s">
        <v>7</v>
      </c>
      <c r="D89" s="169">
        <f>SUM(D90:D91)</f>
        <v>120900</v>
      </c>
      <c r="E89" s="169">
        <f>SUM(E90:E91)</f>
        <v>128207.92</v>
      </c>
      <c r="F89" s="173">
        <f t="shared" si="2"/>
        <v>1.060445988420182</v>
      </c>
    </row>
    <row r="90" spans="1:6" ht="24">
      <c r="A90" s="170" t="s">
        <v>315</v>
      </c>
      <c r="B90" s="170" t="s">
        <v>94</v>
      </c>
      <c r="C90" s="171" t="s">
        <v>316</v>
      </c>
      <c r="D90" s="172">
        <v>118900</v>
      </c>
      <c r="E90" s="172">
        <v>128207.92</v>
      </c>
      <c r="F90" s="173">
        <f t="shared" si="2"/>
        <v>1.0782835996635829</v>
      </c>
    </row>
    <row r="91" spans="1:6" ht="24">
      <c r="A91" s="170" t="s">
        <v>628</v>
      </c>
      <c r="B91" s="170" t="s">
        <v>164</v>
      </c>
      <c r="C91" s="171" t="s">
        <v>629</v>
      </c>
      <c r="D91" s="172">
        <v>2000</v>
      </c>
      <c r="E91" s="172">
        <v>0</v>
      </c>
      <c r="F91" s="173"/>
    </row>
    <row r="92" spans="1:6">
      <c r="A92" s="167" t="s">
        <v>178</v>
      </c>
      <c r="B92" s="167" t="s">
        <v>10</v>
      </c>
      <c r="C92" s="168" t="s">
        <v>11</v>
      </c>
      <c r="D92" s="169">
        <f>SUM(D93)</f>
        <v>44150</v>
      </c>
      <c r="E92" s="169">
        <f>SUM(E93)</f>
        <v>48691.839999999997</v>
      </c>
      <c r="F92" s="173">
        <f t="shared" si="2"/>
        <v>1.1028729331823328</v>
      </c>
    </row>
    <row r="93" spans="1:6" ht="24">
      <c r="A93" s="170" t="s">
        <v>317</v>
      </c>
      <c r="B93" s="170" t="s">
        <v>99</v>
      </c>
      <c r="C93" s="171" t="s">
        <v>318</v>
      </c>
      <c r="D93" s="172">
        <v>44150</v>
      </c>
      <c r="E93" s="172">
        <v>48691.839999999997</v>
      </c>
      <c r="F93" s="173">
        <f t="shared" si="2"/>
        <v>1.1028729331823328</v>
      </c>
    </row>
    <row r="94" spans="1:6">
      <c r="A94" s="167" t="s">
        <v>178</v>
      </c>
      <c r="B94" s="167" t="s">
        <v>16</v>
      </c>
      <c r="C94" s="168" t="s">
        <v>17</v>
      </c>
      <c r="D94" s="169">
        <f>SUM(D95:D97)</f>
        <v>10950</v>
      </c>
      <c r="E94" s="169">
        <f>SUM(E95:E97)</f>
        <v>4695.74</v>
      </c>
      <c r="F94" s="173">
        <f t="shared" si="2"/>
        <v>0.42883470319634703</v>
      </c>
    </row>
    <row r="95" spans="1:6" ht="24">
      <c r="A95" s="170" t="s">
        <v>319</v>
      </c>
      <c r="B95" s="170" t="s">
        <v>165</v>
      </c>
      <c r="C95" s="171" t="s">
        <v>320</v>
      </c>
      <c r="D95" s="172">
        <v>3320</v>
      </c>
      <c r="E95" s="172">
        <v>3188.86</v>
      </c>
      <c r="F95" s="173">
        <f t="shared" si="2"/>
        <v>0.96050000000000002</v>
      </c>
    </row>
    <row r="96" spans="1:6">
      <c r="A96" s="170" t="s">
        <v>630</v>
      </c>
      <c r="B96" s="170" t="s">
        <v>165</v>
      </c>
      <c r="C96" s="171" t="s">
        <v>277</v>
      </c>
      <c r="D96" s="172">
        <v>4640</v>
      </c>
      <c r="E96" s="172">
        <v>175.16</v>
      </c>
      <c r="F96" s="173">
        <f t="shared" si="2"/>
        <v>3.7749999999999999E-2</v>
      </c>
    </row>
    <row r="97" spans="1:6">
      <c r="A97" s="170" t="s">
        <v>631</v>
      </c>
      <c r="B97" s="170" t="s">
        <v>169</v>
      </c>
      <c r="C97" s="171" t="s">
        <v>279</v>
      </c>
      <c r="D97" s="172">
        <v>2990</v>
      </c>
      <c r="E97" s="172">
        <v>1331.72</v>
      </c>
      <c r="F97" s="173">
        <f t="shared" si="2"/>
        <v>0.44539130434782609</v>
      </c>
    </row>
    <row r="98" spans="1:6">
      <c r="A98" s="167" t="s">
        <v>178</v>
      </c>
      <c r="B98" s="167" t="s">
        <v>20</v>
      </c>
      <c r="C98" s="168" t="s">
        <v>21</v>
      </c>
      <c r="D98" s="169">
        <f>SUM(D99:D100)</f>
        <v>2660</v>
      </c>
      <c r="E98" s="169">
        <f>SUM(E99:E100)</f>
        <v>1052.8699999999999</v>
      </c>
      <c r="F98" s="173">
        <f t="shared" si="2"/>
        <v>0.39581578947368418</v>
      </c>
    </row>
    <row r="99" spans="1:6">
      <c r="A99" s="170" t="s">
        <v>632</v>
      </c>
      <c r="B99" s="170" t="s">
        <v>171</v>
      </c>
      <c r="C99" s="171" t="s">
        <v>676</v>
      </c>
      <c r="D99" s="172">
        <v>2610</v>
      </c>
      <c r="E99" s="172">
        <v>1052.8699999999999</v>
      </c>
      <c r="F99" s="173">
        <f t="shared" si="2"/>
        <v>0.40339846743295016</v>
      </c>
    </row>
    <row r="100" spans="1:6" s="124" customFormat="1">
      <c r="A100" s="170" t="s">
        <v>675</v>
      </c>
      <c r="B100" s="170">
        <v>9222</v>
      </c>
      <c r="C100" s="171" t="s">
        <v>231</v>
      </c>
      <c r="D100" s="172">
        <v>50</v>
      </c>
      <c r="E100" s="172">
        <v>0</v>
      </c>
      <c r="F100" s="173">
        <f t="shared" si="2"/>
        <v>0</v>
      </c>
    </row>
    <row r="101" spans="1:6" ht="24">
      <c r="A101" s="161" t="s">
        <v>321</v>
      </c>
      <c r="B101" s="161" t="s">
        <v>322</v>
      </c>
      <c r="C101" s="162" t="s">
        <v>323</v>
      </c>
      <c r="D101" s="163">
        <f>D102+D110+D116</f>
        <v>39796</v>
      </c>
      <c r="E101" s="163">
        <f>E102+E110+E116</f>
        <v>38170.620000000003</v>
      </c>
      <c r="F101" s="173">
        <f t="shared" si="2"/>
        <v>0.95915720172881702</v>
      </c>
    </row>
    <row r="102" spans="1:6">
      <c r="A102" s="164" t="s">
        <v>196</v>
      </c>
      <c r="B102" s="164" t="s">
        <v>197</v>
      </c>
      <c r="C102" s="165" t="s">
        <v>198</v>
      </c>
      <c r="D102" s="166">
        <f>D103+D108</f>
        <v>23540</v>
      </c>
      <c r="E102" s="166">
        <f>E103+E108</f>
        <v>23450.99</v>
      </c>
      <c r="F102" s="174">
        <f t="shared" si="2"/>
        <v>0.99621877655055235</v>
      </c>
    </row>
    <row r="103" spans="1:6">
      <c r="A103" s="167" t="s">
        <v>178</v>
      </c>
      <c r="B103" s="167" t="s">
        <v>24</v>
      </c>
      <c r="C103" s="168" t="s">
        <v>25</v>
      </c>
      <c r="D103" s="169">
        <f>SUM(D104:D107)</f>
        <v>22610</v>
      </c>
      <c r="E103" s="169">
        <f>SUM(E104:E107)</f>
        <v>22595.93</v>
      </c>
      <c r="F103" s="173">
        <f t="shared" si="2"/>
        <v>0.99937770897832823</v>
      </c>
    </row>
    <row r="104" spans="1:6" ht="24">
      <c r="A104" s="170" t="s">
        <v>324</v>
      </c>
      <c r="B104" s="170" t="s">
        <v>172</v>
      </c>
      <c r="C104" s="171" t="s">
        <v>325</v>
      </c>
      <c r="D104" s="172">
        <v>12950</v>
      </c>
      <c r="E104" s="172">
        <v>12950</v>
      </c>
      <c r="F104" s="173">
        <f t="shared" si="2"/>
        <v>1</v>
      </c>
    </row>
    <row r="105" spans="1:6">
      <c r="A105" s="170" t="s">
        <v>633</v>
      </c>
      <c r="B105" s="170" t="s">
        <v>137</v>
      </c>
      <c r="C105" s="171" t="s">
        <v>634</v>
      </c>
      <c r="D105" s="172">
        <v>0</v>
      </c>
      <c r="E105" s="172">
        <v>0</v>
      </c>
      <c r="F105" s="173"/>
    </row>
    <row r="106" spans="1:6" ht="24">
      <c r="A106" s="170" t="s">
        <v>326</v>
      </c>
      <c r="B106" s="170" t="s">
        <v>139</v>
      </c>
      <c r="C106" s="171" t="s">
        <v>327</v>
      </c>
      <c r="D106" s="172">
        <v>670</v>
      </c>
      <c r="E106" s="172">
        <v>660</v>
      </c>
      <c r="F106" s="173">
        <f t="shared" si="2"/>
        <v>0.9850746268656716</v>
      </c>
    </row>
    <row r="107" spans="1:6">
      <c r="A107" s="170" t="s">
        <v>328</v>
      </c>
      <c r="B107" s="170" t="s">
        <v>143</v>
      </c>
      <c r="C107" s="171" t="s">
        <v>329</v>
      </c>
      <c r="D107" s="172">
        <v>8990</v>
      </c>
      <c r="E107" s="172">
        <v>8985.93</v>
      </c>
      <c r="F107" s="173">
        <f t="shared" si="2"/>
        <v>0.99954727474972194</v>
      </c>
    </row>
    <row r="108" spans="1:6" ht="24">
      <c r="A108" s="167" t="s">
        <v>178</v>
      </c>
      <c r="B108" s="167" t="s">
        <v>330</v>
      </c>
      <c r="C108" s="168" t="s">
        <v>331</v>
      </c>
      <c r="D108" s="169">
        <f>SUM(D109)</f>
        <v>930</v>
      </c>
      <c r="E108" s="169">
        <f>SUM(E109)</f>
        <v>855.06</v>
      </c>
      <c r="F108" s="173">
        <f t="shared" si="2"/>
        <v>0.91941935483870962</v>
      </c>
    </row>
    <row r="109" spans="1:6">
      <c r="A109" s="170" t="s">
        <v>332</v>
      </c>
      <c r="B109" s="170" t="s">
        <v>333</v>
      </c>
      <c r="C109" s="171" t="s">
        <v>334</v>
      </c>
      <c r="D109" s="172">
        <v>930</v>
      </c>
      <c r="E109" s="172">
        <v>855.06</v>
      </c>
      <c r="F109" s="173">
        <f t="shared" si="2"/>
        <v>0.91941935483870962</v>
      </c>
    </row>
    <row r="110" spans="1:6">
      <c r="A110" s="164" t="s">
        <v>196</v>
      </c>
      <c r="B110" s="164" t="s">
        <v>207</v>
      </c>
      <c r="C110" s="165" t="s">
        <v>208</v>
      </c>
      <c r="D110" s="166">
        <f>D111</f>
        <v>2986</v>
      </c>
      <c r="E110" s="166">
        <f>E111</f>
        <v>2855.59</v>
      </c>
      <c r="F110" s="174">
        <f t="shared" si="2"/>
        <v>0.95632618888144683</v>
      </c>
    </row>
    <row r="111" spans="1:6">
      <c r="A111" s="167" t="s">
        <v>178</v>
      </c>
      <c r="B111" s="167" t="s">
        <v>24</v>
      </c>
      <c r="C111" s="168" t="s">
        <v>25</v>
      </c>
      <c r="D111" s="169">
        <f>SUM(D112:D115)</f>
        <v>2986</v>
      </c>
      <c r="E111" s="169">
        <f>SUM(E112:E115)</f>
        <v>2855.59</v>
      </c>
      <c r="F111" s="173">
        <f t="shared" si="2"/>
        <v>0.95632618888144683</v>
      </c>
    </row>
    <row r="112" spans="1:6" ht="24">
      <c r="A112" s="170" t="s">
        <v>335</v>
      </c>
      <c r="B112" s="170" t="s">
        <v>172</v>
      </c>
      <c r="C112" s="171" t="s">
        <v>336</v>
      </c>
      <c r="D112" s="172">
        <v>1284</v>
      </c>
      <c r="E112" s="172">
        <v>1283.69</v>
      </c>
      <c r="F112" s="173">
        <f t="shared" si="2"/>
        <v>0.99975856697819321</v>
      </c>
    </row>
    <row r="113" spans="1:6" ht="24">
      <c r="A113" s="170" t="s">
        <v>337</v>
      </c>
      <c r="B113" s="170" t="s">
        <v>172</v>
      </c>
      <c r="C113" s="171" t="s">
        <v>338</v>
      </c>
      <c r="D113" s="172">
        <v>0</v>
      </c>
      <c r="E113" s="172">
        <v>0</v>
      </c>
      <c r="F113" s="173"/>
    </row>
    <row r="114" spans="1:6" s="124" customFormat="1">
      <c r="A114" s="170" t="s">
        <v>677</v>
      </c>
      <c r="B114" s="170">
        <v>4226</v>
      </c>
      <c r="C114" s="171" t="s">
        <v>405</v>
      </c>
      <c r="D114" s="172">
        <v>1572</v>
      </c>
      <c r="E114" s="172">
        <v>1571.9</v>
      </c>
      <c r="F114" s="173">
        <f t="shared" si="2"/>
        <v>0.99993638676844787</v>
      </c>
    </row>
    <row r="115" spans="1:6">
      <c r="A115" s="170" t="s">
        <v>339</v>
      </c>
      <c r="B115" s="170" t="s">
        <v>143</v>
      </c>
      <c r="C115" s="171" t="s">
        <v>329</v>
      </c>
      <c r="D115" s="172">
        <v>130</v>
      </c>
      <c r="E115" s="172">
        <v>0</v>
      </c>
      <c r="F115" s="173">
        <f t="shared" si="2"/>
        <v>0</v>
      </c>
    </row>
    <row r="116" spans="1:6">
      <c r="A116" s="164" t="s">
        <v>196</v>
      </c>
      <c r="B116" s="164" t="s">
        <v>290</v>
      </c>
      <c r="C116" s="165" t="s">
        <v>291</v>
      </c>
      <c r="D116" s="166">
        <f>SUM(D121)</f>
        <v>13270</v>
      </c>
      <c r="E116" s="166">
        <f>SUM(E121)</f>
        <v>11864.04</v>
      </c>
      <c r="F116" s="174">
        <f t="shared" si="2"/>
        <v>0.8940497362471741</v>
      </c>
    </row>
    <row r="117" spans="1:6">
      <c r="A117" s="167" t="s">
        <v>178</v>
      </c>
      <c r="B117" s="167" t="s">
        <v>24</v>
      </c>
      <c r="C117" s="168" t="s">
        <v>25</v>
      </c>
      <c r="D117" s="169">
        <v>0</v>
      </c>
      <c r="E117" s="169">
        <v>0</v>
      </c>
      <c r="F117" s="173"/>
    </row>
    <row r="118" spans="1:6" ht="24">
      <c r="A118" s="170" t="s">
        <v>340</v>
      </c>
      <c r="B118" s="170" t="s">
        <v>172</v>
      </c>
      <c r="C118" s="171" t="s">
        <v>336</v>
      </c>
      <c r="D118" s="172">
        <v>0</v>
      </c>
      <c r="E118" s="172">
        <v>0</v>
      </c>
      <c r="F118" s="173"/>
    </row>
    <row r="119" spans="1:6" ht="24">
      <c r="A119" s="170" t="s">
        <v>341</v>
      </c>
      <c r="B119" s="170" t="s">
        <v>172</v>
      </c>
      <c r="C119" s="171" t="s">
        <v>338</v>
      </c>
      <c r="D119" s="172">
        <v>0</v>
      </c>
      <c r="E119" s="172">
        <v>0</v>
      </c>
      <c r="F119" s="173"/>
    </row>
    <row r="120" spans="1:6">
      <c r="A120" s="170" t="s">
        <v>342</v>
      </c>
      <c r="B120" s="170" t="s">
        <v>143</v>
      </c>
      <c r="C120" s="171" t="s">
        <v>343</v>
      </c>
      <c r="D120" s="172">
        <v>0</v>
      </c>
      <c r="E120" s="172">
        <v>0</v>
      </c>
      <c r="F120" s="173"/>
    </row>
    <row r="121" spans="1:6" ht="24">
      <c r="A121" s="167" t="s">
        <v>178</v>
      </c>
      <c r="B121" s="167" t="s">
        <v>330</v>
      </c>
      <c r="C121" s="168" t="s">
        <v>331</v>
      </c>
      <c r="D121" s="169">
        <f>SUM(D122:D123)</f>
        <v>13270</v>
      </c>
      <c r="E121" s="169">
        <f>SUM(E122:E123)</f>
        <v>11864.04</v>
      </c>
      <c r="F121" s="173">
        <f t="shared" si="2"/>
        <v>0.8940497362471741</v>
      </c>
    </row>
    <row r="122" spans="1:6">
      <c r="A122" s="170" t="s">
        <v>344</v>
      </c>
      <c r="B122" s="170" t="s">
        <v>333</v>
      </c>
      <c r="C122" s="171" t="s">
        <v>334</v>
      </c>
      <c r="D122" s="172">
        <v>600</v>
      </c>
      <c r="E122" s="172">
        <v>437</v>
      </c>
      <c r="F122" s="173">
        <f t="shared" si="2"/>
        <v>0.72833333333333339</v>
      </c>
    </row>
    <row r="123" spans="1:6">
      <c r="A123" s="170" t="s">
        <v>345</v>
      </c>
      <c r="B123" s="170" t="s">
        <v>333</v>
      </c>
      <c r="C123" s="171" t="s">
        <v>346</v>
      </c>
      <c r="D123" s="172">
        <v>12670</v>
      </c>
      <c r="E123" s="172">
        <v>11427.04</v>
      </c>
      <c r="F123" s="173">
        <f t="shared" si="2"/>
        <v>0.90189739542225733</v>
      </c>
    </row>
    <row r="124" spans="1:6">
      <c r="A124" s="164" t="s">
        <v>196</v>
      </c>
      <c r="B124" s="164" t="s">
        <v>347</v>
      </c>
      <c r="C124" s="165" t="s">
        <v>348</v>
      </c>
      <c r="D124" s="166">
        <v>0</v>
      </c>
      <c r="E124" s="166">
        <v>0</v>
      </c>
      <c r="F124" s="173"/>
    </row>
    <row r="125" spans="1:6">
      <c r="A125" s="167" t="s">
        <v>178</v>
      </c>
      <c r="B125" s="167" t="s">
        <v>24</v>
      </c>
      <c r="C125" s="168" t="s">
        <v>25</v>
      </c>
      <c r="D125" s="169">
        <v>0</v>
      </c>
      <c r="E125" s="169">
        <v>0</v>
      </c>
      <c r="F125" s="173"/>
    </row>
    <row r="126" spans="1:6" ht="24">
      <c r="A126" s="170" t="s">
        <v>349</v>
      </c>
      <c r="B126" s="170" t="s">
        <v>172</v>
      </c>
      <c r="C126" s="171" t="s">
        <v>350</v>
      </c>
      <c r="D126" s="172">
        <v>0</v>
      </c>
      <c r="E126" s="172">
        <v>0</v>
      </c>
      <c r="F126" s="173"/>
    </row>
    <row r="127" spans="1:6" ht="24">
      <c r="A127" s="170" t="s">
        <v>351</v>
      </c>
      <c r="B127" s="170" t="s">
        <v>352</v>
      </c>
      <c r="C127" s="171" t="s">
        <v>353</v>
      </c>
      <c r="D127" s="172">
        <v>0</v>
      </c>
      <c r="E127" s="172">
        <v>0</v>
      </c>
      <c r="F127" s="173"/>
    </row>
    <row r="128" spans="1:6" ht="24">
      <c r="A128" s="164" t="s">
        <v>196</v>
      </c>
      <c r="B128" s="164" t="s">
        <v>354</v>
      </c>
      <c r="C128" s="165" t="s">
        <v>355</v>
      </c>
      <c r="D128" s="166">
        <v>0</v>
      </c>
      <c r="E128" s="166">
        <v>0</v>
      </c>
      <c r="F128" s="173"/>
    </row>
    <row r="129" spans="1:6">
      <c r="A129" s="167" t="s">
        <v>178</v>
      </c>
      <c r="B129" s="167" t="s">
        <v>24</v>
      </c>
      <c r="C129" s="168" t="s">
        <v>25</v>
      </c>
      <c r="D129" s="169">
        <v>0</v>
      </c>
      <c r="E129" s="169">
        <v>0</v>
      </c>
      <c r="F129" s="173"/>
    </row>
    <row r="130" spans="1:6" ht="24">
      <c r="A130" s="170" t="s">
        <v>356</v>
      </c>
      <c r="B130" s="170" t="s">
        <v>172</v>
      </c>
      <c r="C130" s="171" t="s">
        <v>336</v>
      </c>
      <c r="D130" s="172">
        <v>0</v>
      </c>
      <c r="E130" s="172">
        <v>0</v>
      </c>
      <c r="F130" s="173"/>
    </row>
    <row r="131" spans="1:6" ht="24">
      <c r="A131" s="158" t="s">
        <v>191</v>
      </c>
      <c r="B131" s="158" t="s">
        <v>357</v>
      </c>
      <c r="C131" s="159" t="s">
        <v>358</v>
      </c>
      <c r="D131" s="160">
        <v>456371</v>
      </c>
      <c r="E131" s="160">
        <v>372328.25</v>
      </c>
      <c r="F131" s="175">
        <f t="shared" si="2"/>
        <v>0.81584555109768153</v>
      </c>
    </row>
    <row r="132" spans="1:6" ht="24">
      <c r="A132" s="161" t="s">
        <v>194</v>
      </c>
      <c r="B132" s="161" t="s">
        <v>359</v>
      </c>
      <c r="C132" s="162" t="s">
        <v>360</v>
      </c>
      <c r="D132" s="163">
        <f>D133+D146+D149+D166</f>
        <v>8825</v>
      </c>
      <c r="E132" s="163">
        <f>E133+E146+E149+E166</f>
        <v>3805.78</v>
      </c>
      <c r="F132" s="175">
        <f t="shared" si="2"/>
        <v>0.43124985835694052</v>
      </c>
    </row>
    <row r="133" spans="1:6">
      <c r="A133" s="164" t="s">
        <v>196</v>
      </c>
      <c r="B133" s="164" t="s">
        <v>197</v>
      </c>
      <c r="C133" s="165" t="s">
        <v>198</v>
      </c>
      <c r="D133" s="166">
        <f>SUM(D140)</f>
        <v>1400</v>
      </c>
      <c r="E133" s="166">
        <f>SUM(E140)</f>
        <v>961.9</v>
      </c>
      <c r="F133" s="174">
        <f t="shared" si="2"/>
        <v>0.68707142857142856</v>
      </c>
    </row>
    <row r="134" spans="1:6">
      <c r="A134" s="167" t="s">
        <v>178</v>
      </c>
      <c r="B134" s="167" t="s">
        <v>2</v>
      </c>
      <c r="C134" s="168" t="s">
        <v>3</v>
      </c>
      <c r="D134" s="169">
        <v>0</v>
      </c>
      <c r="E134" s="169">
        <v>0</v>
      </c>
      <c r="F134" s="173"/>
    </row>
    <row r="135" spans="1:6">
      <c r="A135" s="170" t="s">
        <v>361</v>
      </c>
      <c r="B135" s="170" t="s">
        <v>163</v>
      </c>
      <c r="C135" s="171" t="s">
        <v>362</v>
      </c>
      <c r="D135" s="172">
        <v>0</v>
      </c>
      <c r="E135" s="172">
        <v>0</v>
      </c>
      <c r="F135" s="173"/>
    </row>
    <row r="136" spans="1:6">
      <c r="A136" s="167" t="s">
        <v>178</v>
      </c>
      <c r="B136" s="167" t="s">
        <v>6</v>
      </c>
      <c r="C136" s="168" t="s">
        <v>7</v>
      </c>
      <c r="D136" s="169">
        <v>0</v>
      </c>
      <c r="E136" s="169">
        <v>0</v>
      </c>
      <c r="F136" s="173"/>
    </row>
    <row r="137" spans="1:6" ht="24">
      <c r="A137" s="170" t="s">
        <v>363</v>
      </c>
      <c r="B137" s="170" t="s">
        <v>94</v>
      </c>
      <c r="C137" s="171" t="s">
        <v>316</v>
      </c>
      <c r="D137" s="172">
        <v>0</v>
      </c>
      <c r="E137" s="172">
        <v>0</v>
      </c>
      <c r="F137" s="173"/>
    </row>
    <row r="138" spans="1:6">
      <c r="A138" s="167" t="s">
        <v>178</v>
      </c>
      <c r="B138" s="167" t="s">
        <v>12</v>
      </c>
      <c r="C138" s="168" t="s">
        <v>13</v>
      </c>
      <c r="D138" s="169">
        <v>0</v>
      </c>
      <c r="E138" s="169">
        <v>0</v>
      </c>
      <c r="F138" s="173"/>
    </row>
    <row r="139" spans="1:6" ht="24">
      <c r="A139" s="170" t="s">
        <v>364</v>
      </c>
      <c r="B139" s="170" t="s">
        <v>101</v>
      </c>
      <c r="C139" s="171" t="s">
        <v>200</v>
      </c>
      <c r="D139" s="172">
        <v>0</v>
      </c>
      <c r="E139" s="172">
        <v>0</v>
      </c>
      <c r="F139" s="173"/>
    </row>
    <row r="140" spans="1:6">
      <c r="A140" s="167" t="s">
        <v>178</v>
      </c>
      <c r="B140" s="167" t="s">
        <v>14</v>
      </c>
      <c r="C140" s="168" t="s">
        <v>15</v>
      </c>
      <c r="D140" s="169">
        <f>SUM(D141:D142)</f>
        <v>1400</v>
      </c>
      <c r="E140" s="169">
        <f>SUM(E141:E142)</f>
        <v>961.9</v>
      </c>
      <c r="F140" s="173">
        <f t="shared" ref="F140:F200" si="3">E140/D140</f>
        <v>0.68707142857142856</v>
      </c>
    </row>
    <row r="141" spans="1:6" ht="24">
      <c r="A141" s="170" t="s">
        <v>365</v>
      </c>
      <c r="B141" s="170" t="s">
        <v>125</v>
      </c>
      <c r="C141" s="171" t="s">
        <v>366</v>
      </c>
      <c r="D141" s="172">
        <v>1130</v>
      </c>
      <c r="E141" s="172">
        <v>696.9</v>
      </c>
      <c r="F141" s="173">
        <f t="shared" si="3"/>
        <v>0.61672566371681414</v>
      </c>
    </row>
    <row r="142" spans="1:6" ht="24">
      <c r="A142" s="170" t="s">
        <v>367</v>
      </c>
      <c r="B142" s="170" t="s">
        <v>125</v>
      </c>
      <c r="C142" s="171" t="s">
        <v>368</v>
      </c>
      <c r="D142" s="172">
        <v>270</v>
      </c>
      <c r="E142" s="172">
        <v>265</v>
      </c>
      <c r="F142" s="173">
        <f t="shared" si="3"/>
        <v>0.98148148148148151</v>
      </c>
    </row>
    <row r="143" spans="1:6">
      <c r="A143" s="170" t="s">
        <v>369</v>
      </c>
      <c r="B143" s="170" t="s">
        <v>129</v>
      </c>
      <c r="C143" s="171" t="s">
        <v>370</v>
      </c>
      <c r="D143" s="172">
        <v>0</v>
      </c>
      <c r="E143" s="172">
        <v>0</v>
      </c>
      <c r="F143" s="173"/>
    </row>
    <row r="144" spans="1:6">
      <c r="A144" s="167" t="s">
        <v>178</v>
      </c>
      <c r="B144" s="167" t="s">
        <v>16</v>
      </c>
      <c r="C144" s="168" t="s">
        <v>17</v>
      </c>
      <c r="D144" s="169">
        <v>0</v>
      </c>
      <c r="E144" s="169">
        <v>0</v>
      </c>
      <c r="F144" s="173"/>
    </row>
    <row r="145" spans="1:6">
      <c r="A145" s="170" t="s">
        <v>371</v>
      </c>
      <c r="B145" s="170" t="s">
        <v>225</v>
      </c>
      <c r="C145" s="171" t="s">
        <v>372</v>
      </c>
      <c r="D145" s="172">
        <v>0</v>
      </c>
      <c r="E145" s="172">
        <v>0</v>
      </c>
      <c r="F145" s="173"/>
    </row>
    <row r="146" spans="1:6">
      <c r="A146" s="164" t="s">
        <v>196</v>
      </c>
      <c r="B146" s="164" t="s">
        <v>207</v>
      </c>
      <c r="C146" s="165" t="s">
        <v>208</v>
      </c>
      <c r="D146" s="166">
        <f>D147</f>
        <v>1400</v>
      </c>
      <c r="E146" s="166">
        <f>E147</f>
        <v>991.02</v>
      </c>
      <c r="F146" s="174">
        <f t="shared" si="3"/>
        <v>0.7078714285714286</v>
      </c>
    </row>
    <row r="147" spans="1:6">
      <c r="A147" s="167" t="s">
        <v>178</v>
      </c>
      <c r="B147" s="167" t="s">
        <v>12</v>
      </c>
      <c r="C147" s="168" t="s">
        <v>13</v>
      </c>
      <c r="D147" s="169">
        <v>1400</v>
      </c>
      <c r="E147" s="169">
        <f>E148</f>
        <v>991.02</v>
      </c>
      <c r="F147" s="173">
        <f t="shared" si="3"/>
        <v>0.7078714285714286</v>
      </c>
    </row>
    <row r="148" spans="1:6" ht="24">
      <c r="A148" s="170" t="s">
        <v>373</v>
      </c>
      <c r="B148" s="170" t="s">
        <v>101</v>
      </c>
      <c r="C148" s="171" t="s">
        <v>215</v>
      </c>
      <c r="D148" s="172">
        <v>1400</v>
      </c>
      <c r="E148" s="172">
        <v>991.02</v>
      </c>
      <c r="F148" s="173">
        <f>E148/D148</f>
        <v>0.7078714285714286</v>
      </c>
    </row>
    <row r="149" spans="1:6">
      <c r="A149" s="164" t="s">
        <v>196</v>
      </c>
      <c r="B149" s="164" t="s">
        <v>290</v>
      </c>
      <c r="C149" s="165" t="s">
        <v>291</v>
      </c>
      <c r="D149" s="166">
        <f>D150+D152+D157+D162+D164</f>
        <v>1900</v>
      </c>
      <c r="E149" s="166">
        <f>E150+E152+E157+E162+E164</f>
        <v>261.05</v>
      </c>
      <c r="F149" s="174">
        <f t="shared" si="3"/>
        <v>0.13739473684210526</v>
      </c>
    </row>
    <row r="150" spans="1:6">
      <c r="A150" s="167" t="s">
        <v>178</v>
      </c>
      <c r="B150" s="167" t="s">
        <v>10</v>
      </c>
      <c r="C150" s="168" t="s">
        <v>11</v>
      </c>
      <c r="D150" s="169">
        <f>D151</f>
        <v>200</v>
      </c>
      <c r="E150" s="169">
        <f>E151</f>
        <v>0</v>
      </c>
      <c r="F150" s="173">
        <f t="shared" si="3"/>
        <v>0</v>
      </c>
    </row>
    <row r="151" spans="1:6">
      <c r="A151" s="170" t="s">
        <v>374</v>
      </c>
      <c r="B151" s="170" t="s">
        <v>97</v>
      </c>
      <c r="C151" s="171" t="s">
        <v>375</v>
      </c>
      <c r="D151" s="172">
        <v>200</v>
      </c>
      <c r="E151" s="172">
        <v>0</v>
      </c>
      <c r="F151" s="173">
        <f t="shared" si="3"/>
        <v>0</v>
      </c>
    </row>
    <row r="152" spans="1:6">
      <c r="A152" s="167" t="s">
        <v>178</v>
      </c>
      <c r="B152" s="167" t="s">
        <v>12</v>
      </c>
      <c r="C152" s="168" t="s">
        <v>13</v>
      </c>
      <c r="D152" s="169">
        <v>0</v>
      </c>
      <c r="E152" s="169">
        <v>0</v>
      </c>
      <c r="F152" s="173"/>
    </row>
    <row r="153" spans="1:6" ht="24">
      <c r="A153" s="170" t="s">
        <v>376</v>
      </c>
      <c r="B153" s="170" t="s">
        <v>101</v>
      </c>
      <c r="C153" s="171" t="s">
        <v>215</v>
      </c>
      <c r="D153" s="172">
        <v>0</v>
      </c>
      <c r="E153" s="172">
        <v>0</v>
      </c>
      <c r="F153" s="173"/>
    </row>
    <row r="154" spans="1:6">
      <c r="A154" s="170" t="s">
        <v>377</v>
      </c>
      <c r="B154" s="170" t="s">
        <v>107</v>
      </c>
      <c r="C154" s="171" t="s">
        <v>378</v>
      </c>
      <c r="D154" s="172">
        <v>0</v>
      </c>
      <c r="E154" s="172">
        <v>0</v>
      </c>
      <c r="F154" s="173"/>
    </row>
    <row r="155" spans="1:6">
      <c r="A155" s="170" t="s">
        <v>379</v>
      </c>
      <c r="B155" s="170" t="s">
        <v>107</v>
      </c>
      <c r="C155" s="171" t="s">
        <v>378</v>
      </c>
      <c r="D155" s="172">
        <v>0</v>
      </c>
      <c r="E155" s="172">
        <v>0</v>
      </c>
      <c r="F155" s="173"/>
    </row>
    <row r="156" spans="1:6">
      <c r="A156" s="170" t="s">
        <v>380</v>
      </c>
      <c r="B156" s="170" t="s">
        <v>102</v>
      </c>
      <c r="C156" s="171" t="s">
        <v>381</v>
      </c>
      <c r="D156" s="172">
        <v>0</v>
      </c>
      <c r="E156" s="172">
        <v>0</v>
      </c>
      <c r="F156" s="173"/>
    </row>
    <row r="157" spans="1:6">
      <c r="A157" s="167" t="s">
        <v>178</v>
      </c>
      <c r="B157" s="167" t="s">
        <v>14</v>
      </c>
      <c r="C157" s="168" t="s">
        <v>15</v>
      </c>
      <c r="D157" s="169">
        <f>SUM(D158:D161)</f>
        <v>1700</v>
      </c>
      <c r="E157" s="169">
        <f>SUM(E158:E161)</f>
        <v>261.05</v>
      </c>
      <c r="F157" s="173">
        <f t="shared" si="3"/>
        <v>0.15355882352941178</v>
      </c>
    </row>
    <row r="158" spans="1:6">
      <c r="A158" s="170" t="s">
        <v>382</v>
      </c>
      <c r="B158" s="170" t="s">
        <v>113</v>
      </c>
      <c r="C158" s="171" t="s">
        <v>383</v>
      </c>
      <c r="D158" s="172">
        <v>570</v>
      </c>
      <c r="E158" s="172">
        <v>261.05</v>
      </c>
      <c r="F158" s="173">
        <f t="shared" si="3"/>
        <v>0.45798245614035088</v>
      </c>
    </row>
    <row r="159" spans="1:6">
      <c r="A159" s="170" t="s">
        <v>384</v>
      </c>
      <c r="B159" s="170" t="s">
        <v>125</v>
      </c>
      <c r="C159" s="171" t="s">
        <v>385</v>
      </c>
      <c r="D159" s="172">
        <v>0</v>
      </c>
      <c r="E159" s="172">
        <v>0</v>
      </c>
      <c r="F159" s="173"/>
    </row>
    <row r="160" spans="1:6">
      <c r="A160" s="170" t="s">
        <v>386</v>
      </c>
      <c r="B160" s="170" t="s">
        <v>125</v>
      </c>
      <c r="C160" s="171" t="s">
        <v>387</v>
      </c>
      <c r="D160" s="172">
        <v>565</v>
      </c>
      <c r="E160" s="172">
        <v>0</v>
      </c>
      <c r="F160" s="173">
        <f t="shared" si="3"/>
        <v>0</v>
      </c>
    </row>
    <row r="161" spans="1:6">
      <c r="A161" s="170" t="s">
        <v>388</v>
      </c>
      <c r="B161" s="170" t="s">
        <v>129</v>
      </c>
      <c r="C161" s="171" t="s">
        <v>269</v>
      </c>
      <c r="D161" s="172">
        <v>565</v>
      </c>
      <c r="E161" s="172">
        <v>0</v>
      </c>
      <c r="F161" s="173">
        <f t="shared" si="3"/>
        <v>0</v>
      </c>
    </row>
    <row r="162" spans="1:6">
      <c r="A162" s="167" t="s">
        <v>178</v>
      </c>
      <c r="B162" s="167" t="s">
        <v>16</v>
      </c>
      <c r="C162" s="168" t="s">
        <v>17</v>
      </c>
      <c r="D162" s="169">
        <v>0</v>
      </c>
      <c r="E162" s="169">
        <v>0</v>
      </c>
      <c r="F162" s="173"/>
    </row>
    <row r="163" spans="1:6">
      <c r="A163" s="170" t="s">
        <v>389</v>
      </c>
      <c r="B163" s="170" t="s">
        <v>225</v>
      </c>
      <c r="C163" s="171" t="s">
        <v>390</v>
      </c>
      <c r="D163" s="172">
        <v>0</v>
      </c>
      <c r="E163" s="172">
        <v>0</v>
      </c>
      <c r="F163" s="173"/>
    </row>
    <row r="164" spans="1:6" ht="24">
      <c r="A164" s="167" t="s">
        <v>178</v>
      </c>
      <c r="B164" s="167" t="s">
        <v>391</v>
      </c>
      <c r="C164" s="168" t="s">
        <v>392</v>
      </c>
      <c r="D164" s="169">
        <v>0</v>
      </c>
      <c r="E164" s="169">
        <v>0</v>
      </c>
      <c r="F164" s="173"/>
    </row>
    <row r="165" spans="1:6" ht="24">
      <c r="A165" s="170" t="s">
        <v>393</v>
      </c>
      <c r="B165" s="170" t="s">
        <v>394</v>
      </c>
      <c r="C165" s="171" t="s">
        <v>395</v>
      </c>
      <c r="D165" s="172">
        <v>0</v>
      </c>
      <c r="E165" s="172">
        <v>0</v>
      </c>
      <c r="F165" s="173"/>
    </row>
    <row r="166" spans="1:6">
      <c r="A166" s="164" t="s">
        <v>196</v>
      </c>
      <c r="B166" s="164" t="s">
        <v>347</v>
      </c>
      <c r="C166" s="165" t="s">
        <v>348</v>
      </c>
      <c r="D166" s="166">
        <f>D167+D169</f>
        <v>4125</v>
      </c>
      <c r="E166" s="166">
        <f>E167+E169</f>
        <v>1591.81</v>
      </c>
      <c r="F166" s="174">
        <f t="shared" si="3"/>
        <v>0.38589333333333331</v>
      </c>
    </row>
    <row r="167" spans="1:6">
      <c r="A167" s="167" t="s">
        <v>178</v>
      </c>
      <c r="B167" s="167" t="s">
        <v>10</v>
      </c>
      <c r="C167" s="168" t="s">
        <v>11</v>
      </c>
      <c r="D167" s="169">
        <f>D168</f>
        <v>3325</v>
      </c>
      <c r="E167" s="169">
        <f>E168</f>
        <v>926.81</v>
      </c>
      <c r="F167" s="173">
        <f t="shared" si="3"/>
        <v>0.27873984962406012</v>
      </c>
    </row>
    <row r="168" spans="1:6">
      <c r="A168" s="170" t="s">
        <v>396</v>
      </c>
      <c r="B168" s="170" t="s">
        <v>97</v>
      </c>
      <c r="C168" s="171" t="s">
        <v>210</v>
      </c>
      <c r="D168" s="172">
        <v>3325</v>
      </c>
      <c r="E168" s="172">
        <v>926.81</v>
      </c>
      <c r="F168" s="173">
        <f t="shared" si="3"/>
        <v>0.27873984962406012</v>
      </c>
    </row>
    <row r="169" spans="1:6">
      <c r="A169" s="167" t="s">
        <v>178</v>
      </c>
      <c r="B169" s="167" t="s">
        <v>12</v>
      </c>
      <c r="C169" s="168" t="s">
        <v>13</v>
      </c>
      <c r="D169" s="169">
        <f>D170</f>
        <v>800</v>
      </c>
      <c r="E169" s="169">
        <f>E170</f>
        <v>665</v>
      </c>
      <c r="F169" s="173">
        <f t="shared" si="3"/>
        <v>0.83125000000000004</v>
      </c>
    </row>
    <row r="170" spans="1:6" ht="24">
      <c r="A170" s="170" t="s">
        <v>397</v>
      </c>
      <c r="B170" s="170" t="s">
        <v>101</v>
      </c>
      <c r="C170" s="171" t="s">
        <v>398</v>
      </c>
      <c r="D170" s="172">
        <v>800</v>
      </c>
      <c r="E170" s="172">
        <v>665</v>
      </c>
      <c r="F170" s="173">
        <f t="shared" si="3"/>
        <v>0.83125000000000004</v>
      </c>
    </row>
    <row r="171" spans="1:6" ht="24">
      <c r="A171" s="170" t="s">
        <v>399</v>
      </c>
      <c r="B171" s="170" t="s">
        <v>101</v>
      </c>
      <c r="C171" s="171" t="s">
        <v>215</v>
      </c>
      <c r="D171" s="172">
        <v>0</v>
      </c>
      <c r="E171" s="172">
        <v>0</v>
      </c>
      <c r="F171" s="173"/>
    </row>
    <row r="172" spans="1:6">
      <c r="A172" s="170" t="s">
        <v>400</v>
      </c>
      <c r="B172" s="170" t="s">
        <v>107</v>
      </c>
      <c r="C172" s="171" t="s">
        <v>378</v>
      </c>
      <c r="D172" s="172">
        <v>0</v>
      </c>
      <c r="E172" s="172">
        <v>0</v>
      </c>
      <c r="F172" s="173"/>
    </row>
    <row r="173" spans="1:6">
      <c r="A173" s="170" t="s">
        <v>401</v>
      </c>
      <c r="B173" s="170" t="s">
        <v>109</v>
      </c>
      <c r="C173" s="171" t="s">
        <v>219</v>
      </c>
      <c r="D173" s="172">
        <v>0</v>
      </c>
      <c r="E173" s="172">
        <v>0</v>
      </c>
      <c r="F173" s="173"/>
    </row>
    <row r="174" spans="1:6">
      <c r="A174" s="167" t="s">
        <v>178</v>
      </c>
      <c r="B174" s="167" t="s">
        <v>14</v>
      </c>
      <c r="C174" s="168" t="s">
        <v>15</v>
      </c>
      <c r="D174" s="169">
        <v>0</v>
      </c>
      <c r="E174" s="169">
        <v>0</v>
      </c>
      <c r="F174" s="173"/>
    </row>
    <row r="175" spans="1:6">
      <c r="A175" s="170" t="s">
        <v>402</v>
      </c>
      <c r="B175" s="170" t="s">
        <v>125</v>
      </c>
      <c r="C175" s="171" t="s">
        <v>387</v>
      </c>
      <c r="D175" s="172">
        <v>0</v>
      </c>
      <c r="E175" s="172">
        <v>0</v>
      </c>
      <c r="F175" s="173"/>
    </row>
    <row r="176" spans="1:6">
      <c r="A176" s="170" t="s">
        <v>403</v>
      </c>
      <c r="B176" s="170" t="s">
        <v>129</v>
      </c>
      <c r="C176" s="171" t="s">
        <v>269</v>
      </c>
      <c r="D176" s="172">
        <v>0</v>
      </c>
      <c r="E176" s="172">
        <v>0</v>
      </c>
      <c r="F176" s="173"/>
    </row>
    <row r="177" spans="1:6">
      <c r="A177" s="167" t="s">
        <v>178</v>
      </c>
      <c r="B177" s="167" t="s">
        <v>24</v>
      </c>
      <c r="C177" s="168" t="s">
        <v>25</v>
      </c>
      <c r="D177" s="169">
        <v>0</v>
      </c>
      <c r="E177" s="169">
        <v>0</v>
      </c>
      <c r="F177" s="173"/>
    </row>
    <row r="178" spans="1:6">
      <c r="A178" s="170" t="s">
        <v>404</v>
      </c>
      <c r="B178" s="170" t="s">
        <v>141</v>
      </c>
      <c r="C178" s="171" t="s">
        <v>405</v>
      </c>
      <c r="D178" s="172">
        <v>0</v>
      </c>
      <c r="E178" s="172">
        <v>0</v>
      </c>
      <c r="F178" s="173"/>
    </row>
    <row r="179" spans="1:6" ht="24">
      <c r="A179" s="161" t="s">
        <v>194</v>
      </c>
      <c r="B179" s="161" t="s">
        <v>406</v>
      </c>
      <c r="C179" s="162" t="s">
        <v>407</v>
      </c>
      <c r="D179" s="163">
        <f>D180+D197+D200+D215+D218</f>
        <v>290900</v>
      </c>
      <c r="E179" s="163">
        <f>E180+E197+E200+E215+E218</f>
        <v>255503.05</v>
      </c>
      <c r="F179" s="175">
        <f t="shared" si="3"/>
        <v>0.87831918184943281</v>
      </c>
    </row>
    <row r="180" spans="1:6">
      <c r="A180" s="164" t="s">
        <v>196</v>
      </c>
      <c r="B180" s="164" t="s">
        <v>197</v>
      </c>
      <c r="C180" s="165" t="s">
        <v>198</v>
      </c>
      <c r="D180" s="166">
        <f>D181+D184+D186+D189+D192+D194</f>
        <v>152900</v>
      </c>
      <c r="E180" s="166">
        <f>E181+E184+E186+E189+E192+E194</f>
        <v>138871.04999999999</v>
      </c>
      <c r="F180" s="174">
        <f t="shared" si="3"/>
        <v>0.90824754741661207</v>
      </c>
    </row>
    <row r="181" spans="1:6">
      <c r="A181" s="167" t="s">
        <v>178</v>
      </c>
      <c r="B181" s="167" t="s">
        <v>2</v>
      </c>
      <c r="C181" s="168" t="s">
        <v>3</v>
      </c>
      <c r="D181" s="169">
        <f>SUM(D182:D183)</f>
        <v>84860</v>
      </c>
      <c r="E181" s="169">
        <f>SUM(E182:E183)</f>
        <v>83402.14</v>
      </c>
      <c r="F181" s="173">
        <f t="shared" si="3"/>
        <v>0.98282041008720245</v>
      </c>
    </row>
    <row r="182" spans="1:6">
      <c r="A182" s="170" t="s">
        <v>408</v>
      </c>
      <c r="B182" s="170" t="s">
        <v>163</v>
      </c>
      <c r="C182" s="171" t="s">
        <v>409</v>
      </c>
      <c r="D182" s="172">
        <v>82680</v>
      </c>
      <c r="E182" s="172">
        <v>82639.210000000006</v>
      </c>
      <c r="F182" s="173">
        <f t="shared" si="3"/>
        <v>0.99950665215287859</v>
      </c>
    </row>
    <row r="183" spans="1:6">
      <c r="A183" s="170" t="s">
        <v>410</v>
      </c>
      <c r="B183" s="170" t="s">
        <v>308</v>
      </c>
      <c r="C183" s="171" t="s">
        <v>309</v>
      </c>
      <c r="D183" s="172">
        <v>2180</v>
      </c>
      <c r="E183" s="172">
        <v>762.93</v>
      </c>
      <c r="F183" s="173">
        <f t="shared" si="3"/>
        <v>0.34996788990825684</v>
      </c>
    </row>
    <row r="184" spans="1:6">
      <c r="A184" s="167" t="s">
        <v>178</v>
      </c>
      <c r="B184" s="167" t="s">
        <v>4</v>
      </c>
      <c r="C184" s="168" t="s">
        <v>5</v>
      </c>
      <c r="D184" s="169">
        <f>D185</f>
        <v>5000</v>
      </c>
      <c r="E184" s="169">
        <f>E185</f>
        <v>4823.07</v>
      </c>
      <c r="F184" s="173">
        <f t="shared" si="3"/>
        <v>0.96461399999999997</v>
      </c>
    </row>
    <row r="185" spans="1:6">
      <c r="A185" s="170" t="s">
        <v>411</v>
      </c>
      <c r="B185" s="170" t="s">
        <v>93</v>
      </c>
      <c r="C185" s="171" t="s">
        <v>412</v>
      </c>
      <c r="D185" s="172">
        <v>5000</v>
      </c>
      <c r="E185" s="172">
        <v>4823.07</v>
      </c>
      <c r="F185" s="173">
        <f t="shared" si="3"/>
        <v>0.96461399999999997</v>
      </c>
    </row>
    <row r="186" spans="1:6">
      <c r="A186" s="167" t="s">
        <v>178</v>
      </c>
      <c r="B186" s="167" t="s">
        <v>6</v>
      </c>
      <c r="C186" s="168" t="s">
        <v>7</v>
      </c>
      <c r="D186" s="169">
        <f>SUM(D187:D188)</f>
        <v>14375</v>
      </c>
      <c r="E186" s="169">
        <f>SUM(E187:E188)</f>
        <v>13775.22</v>
      </c>
      <c r="F186" s="173">
        <f t="shared" si="3"/>
        <v>0.95827617391304343</v>
      </c>
    </row>
    <row r="187" spans="1:6" ht="24">
      <c r="A187" s="170" t="s">
        <v>413</v>
      </c>
      <c r="B187" s="170" t="s">
        <v>94</v>
      </c>
      <c r="C187" s="171" t="s">
        <v>414</v>
      </c>
      <c r="D187" s="172">
        <v>14375</v>
      </c>
      <c r="E187" s="172">
        <v>13775.22</v>
      </c>
      <c r="F187" s="173">
        <f t="shared" si="3"/>
        <v>0.95827617391304343</v>
      </c>
    </row>
    <row r="188" spans="1:6">
      <c r="A188" s="170" t="s">
        <v>415</v>
      </c>
      <c r="B188" s="170" t="s">
        <v>164</v>
      </c>
      <c r="C188" s="171" t="s">
        <v>416</v>
      </c>
      <c r="D188" s="172">
        <v>0</v>
      </c>
      <c r="E188" s="172">
        <v>0</v>
      </c>
      <c r="F188" s="173"/>
    </row>
    <row r="189" spans="1:6">
      <c r="A189" s="167" t="s">
        <v>178</v>
      </c>
      <c r="B189" s="167" t="s">
        <v>10</v>
      </c>
      <c r="C189" s="168" t="s">
        <v>11</v>
      </c>
      <c r="D189" s="169">
        <f>SUM(D190:D191)</f>
        <v>7830</v>
      </c>
      <c r="E189" s="169">
        <f>SUM(E190:E191)</f>
        <v>7429.35</v>
      </c>
      <c r="F189" s="173">
        <f t="shared" si="3"/>
        <v>0.94883141762452117</v>
      </c>
    </row>
    <row r="190" spans="1:6">
      <c r="A190" s="170" t="s">
        <v>417</v>
      </c>
      <c r="B190" s="170" t="s">
        <v>97</v>
      </c>
      <c r="C190" s="171" t="s">
        <v>210</v>
      </c>
      <c r="D190" s="172">
        <v>130</v>
      </c>
      <c r="E190" s="172">
        <v>0</v>
      </c>
      <c r="F190" s="173"/>
    </row>
    <row r="191" spans="1:6" ht="24">
      <c r="A191" s="170" t="s">
        <v>418</v>
      </c>
      <c r="B191" s="170" t="s">
        <v>99</v>
      </c>
      <c r="C191" s="171" t="s">
        <v>419</v>
      </c>
      <c r="D191" s="172">
        <v>7700</v>
      </c>
      <c r="E191" s="172">
        <v>7429.35</v>
      </c>
      <c r="F191" s="173">
        <f t="shared" si="3"/>
        <v>0.96485064935064935</v>
      </c>
    </row>
    <row r="192" spans="1:6">
      <c r="A192" s="167" t="s">
        <v>178</v>
      </c>
      <c r="B192" s="167" t="s">
        <v>12</v>
      </c>
      <c r="C192" s="168" t="s">
        <v>13</v>
      </c>
      <c r="D192" s="169">
        <f>D193</f>
        <v>40835</v>
      </c>
      <c r="E192" s="169">
        <f>E193</f>
        <v>29441.27</v>
      </c>
      <c r="F192" s="173">
        <f t="shared" si="3"/>
        <v>0.72098126607077262</v>
      </c>
    </row>
    <row r="193" spans="1:6" ht="24">
      <c r="A193" s="170" t="s">
        <v>420</v>
      </c>
      <c r="B193" s="170" t="s">
        <v>107</v>
      </c>
      <c r="C193" s="171" t="s">
        <v>421</v>
      </c>
      <c r="D193" s="172">
        <v>40835</v>
      </c>
      <c r="E193" s="172">
        <v>29441.27</v>
      </c>
      <c r="F193" s="173">
        <f t="shared" si="3"/>
        <v>0.72098126607077262</v>
      </c>
    </row>
    <row r="194" spans="1:6">
      <c r="A194" s="167" t="s">
        <v>178</v>
      </c>
      <c r="B194" s="167" t="s">
        <v>14</v>
      </c>
      <c r="C194" s="168" t="s">
        <v>15</v>
      </c>
      <c r="D194" s="169">
        <f>SUM(D195:D196)</f>
        <v>0</v>
      </c>
      <c r="E194" s="169">
        <f>SUM(E195:E196)</f>
        <v>0</v>
      </c>
      <c r="F194" s="173"/>
    </row>
    <row r="195" spans="1:6">
      <c r="A195" s="170" t="s">
        <v>422</v>
      </c>
      <c r="B195" s="170" t="s">
        <v>123</v>
      </c>
      <c r="C195" s="171" t="s">
        <v>423</v>
      </c>
      <c r="D195" s="172">
        <v>0</v>
      </c>
      <c r="E195" s="172">
        <v>0</v>
      </c>
      <c r="F195" s="173"/>
    </row>
    <row r="196" spans="1:6">
      <c r="A196" s="170" t="s">
        <v>424</v>
      </c>
      <c r="B196" s="170" t="s">
        <v>125</v>
      </c>
      <c r="C196" s="171" t="s">
        <v>425</v>
      </c>
      <c r="D196" s="172">
        <v>0</v>
      </c>
      <c r="E196" s="172">
        <v>0</v>
      </c>
      <c r="F196" s="173"/>
    </row>
    <row r="197" spans="1:6">
      <c r="A197" s="164" t="s">
        <v>196</v>
      </c>
      <c r="B197" s="164" t="s">
        <v>207</v>
      </c>
      <c r="C197" s="165" t="s">
        <v>208</v>
      </c>
      <c r="D197" s="166">
        <v>0</v>
      </c>
      <c r="E197" s="166">
        <v>0</v>
      </c>
      <c r="F197" s="173"/>
    </row>
    <row r="198" spans="1:6">
      <c r="A198" s="167" t="s">
        <v>178</v>
      </c>
      <c r="B198" s="167" t="s">
        <v>12</v>
      </c>
      <c r="C198" s="168" t="s">
        <v>13</v>
      </c>
      <c r="D198" s="169">
        <v>0</v>
      </c>
      <c r="E198" s="169">
        <v>0</v>
      </c>
      <c r="F198" s="173"/>
    </row>
    <row r="199" spans="1:6">
      <c r="A199" s="170" t="s">
        <v>426</v>
      </c>
      <c r="B199" s="170" t="s">
        <v>107</v>
      </c>
      <c r="C199" s="171" t="s">
        <v>427</v>
      </c>
      <c r="D199" s="172">
        <v>0</v>
      </c>
      <c r="E199" s="172">
        <v>0</v>
      </c>
      <c r="F199" s="173"/>
    </row>
    <row r="200" spans="1:6">
      <c r="A200" s="164" t="s">
        <v>196</v>
      </c>
      <c r="B200" s="164" t="s">
        <v>428</v>
      </c>
      <c r="C200" s="165" t="s">
        <v>429</v>
      </c>
      <c r="D200" s="166">
        <f>D201+D203+D206+D209+D213</f>
        <v>68000</v>
      </c>
      <c r="E200" s="166">
        <f>E201+E203+E206+E209+E213</f>
        <v>46632</v>
      </c>
      <c r="F200" s="174">
        <f t="shared" si="3"/>
        <v>0.68576470588235294</v>
      </c>
    </row>
    <row r="201" spans="1:6">
      <c r="A201" s="167" t="s">
        <v>178</v>
      </c>
      <c r="B201" s="167" t="s">
        <v>2</v>
      </c>
      <c r="C201" s="168" t="s">
        <v>3</v>
      </c>
      <c r="D201" s="169">
        <v>0</v>
      </c>
      <c r="E201" s="169">
        <v>0</v>
      </c>
      <c r="F201" s="173"/>
    </row>
    <row r="202" spans="1:6">
      <c r="A202" s="170" t="s">
        <v>430</v>
      </c>
      <c r="B202" s="170" t="s">
        <v>163</v>
      </c>
      <c r="C202" s="171" t="s">
        <v>431</v>
      </c>
      <c r="D202" s="172">
        <v>0</v>
      </c>
      <c r="E202" s="172">
        <v>0</v>
      </c>
      <c r="F202" s="173"/>
    </row>
    <row r="203" spans="1:6">
      <c r="A203" s="167" t="s">
        <v>178</v>
      </c>
      <c r="B203" s="167" t="s">
        <v>12</v>
      </c>
      <c r="C203" s="168" t="s">
        <v>13</v>
      </c>
      <c r="D203" s="169">
        <f>SUM(D204:D205)</f>
        <v>64750</v>
      </c>
      <c r="E203" s="169">
        <f>SUM(E204:E205)</f>
        <v>45481.98</v>
      </c>
      <c r="F203" s="173">
        <f t="shared" ref="F203:F271" si="4">E203/D203</f>
        <v>0.70242440154440156</v>
      </c>
    </row>
    <row r="204" spans="1:6" ht="24">
      <c r="A204" s="170" t="s">
        <v>432</v>
      </c>
      <c r="B204" s="170" t="s">
        <v>107</v>
      </c>
      <c r="C204" s="171" t="s">
        <v>421</v>
      </c>
      <c r="D204" s="172">
        <v>64750</v>
      </c>
      <c r="E204" s="172">
        <v>45481.98</v>
      </c>
      <c r="F204" s="173">
        <f t="shared" si="4"/>
        <v>0.70242440154440156</v>
      </c>
    </row>
    <row r="205" spans="1:6" ht="24">
      <c r="A205" s="170" t="s">
        <v>433</v>
      </c>
      <c r="B205" s="170" t="s">
        <v>107</v>
      </c>
      <c r="C205" s="171" t="s">
        <v>434</v>
      </c>
      <c r="D205" s="172">
        <v>0</v>
      </c>
      <c r="E205" s="172">
        <v>0</v>
      </c>
      <c r="F205" s="173"/>
    </row>
    <row r="206" spans="1:6">
      <c r="A206" s="167" t="s">
        <v>178</v>
      </c>
      <c r="B206" s="167" t="s">
        <v>14</v>
      </c>
      <c r="C206" s="168" t="s">
        <v>15</v>
      </c>
      <c r="D206" s="169">
        <f>SUM(D207:D208)</f>
        <v>2600</v>
      </c>
      <c r="E206" s="169">
        <f>SUM(E207:E208)</f>
        <v>1150.02</v>
      </c>
      <c r="F206" s="173">
        <f t="shared" si="4"/>
        <v>0.44231538461538461</v>
      </c>
    </row>
    <row r="207" spans="1:6" ht="24">
      <c r="A207" s="170" t="s">
        <v>435</v>
      </c>
      <c r="B207" s="170" t="s">
        <v>115</v>
      </c>
      <c r="C207" s="171" t="s">
        <v>202</v>
      </c>
      <c r="D207" s="172">
        <v>0</v>
      </c>
      <c r="E207" s="172">
        <v>0</v>
      </c>
      <c r="F207" s="173"/>
    </row>
    <row r="208" spans="1:6">
      <c r="A208" s="170" t="s">
        <v>436</v>
      </c>
      <c r="B208" s="170" t="s">
        <v>129</v>
      </c>
      <c r="C208" s="171" t="s">
        <v>437</v>
      </c>
      <c r="D208" s="172">
        <v>2600</v>
      </c>
      <c r="E208" s="172">
        <v>1150.02</v>
      </c>
      <c r="F208" s="173">
        <f t="shared" si="4"/>
        <v>0.44231538461538461</v>
      </c>
    </row>
    <row r="209" spans="1:6">
      <c r="A209" s="167" t="s">
        <v>178</v>
      </c>
      <c r="B209" s="167" t="s">
        <v>24</v>
      </c>
      <c r="C209" s="168" t="s">
        <v>25</v>
      </c>
      <c r="D209" s="169">
        <f>SUM(D210:D212)</f>
        <v>650</v>
      </c>
      <c r="E209" s="169">
        <f>SUM(E210:E212)</f>
        <v>0</v>
      </c>
      <c r="F209" s="173">
        <f t="shared" si="4"/>
        <v>0</v>
      </c>
    </row>
    <row r="210" spans="1:6" ht="24">
      <c r="A210" s="170" t="s">
        <v>438</v>
      </c>
      <c r="B210" s="170" t="s">
        <v>172</v>
      </c>
      <c r="C210" s="171" t="s">
        <v>439</v>
      </c>
      <c r="D210" s="172">
        <v>0</v>
      </c>
      <c r="E210" s="172">
        <v>0</v>
      </c>
      <c r="F210" s="173"/>
    </row>
    <row r="211" spans="1:6" ht="24">
      <c r="A211" s="170" t="s">
        <v>440</v>
      </c>
      <c r="B211" s="170" t="s">
        <v>141</v>
      </c>
      <c r="C211" s="171" t="s">
        <v>441</v>
      </c>
      <c r="D211" s="172">
        <v>0</v>
      </c>
      <c r="E211" s="172">
        <v>0</v>
      </c>
      <c r="F211" s="173"/>
    </row>
    <row r="212" spans="1:6" ht="24">
      <c r="A212" s="170" t="s">
        <v>442</v>
      </c>
      <c r="B212" s="170" t="s">
        <v>143</v>
      </c>
      <c r="C212" s="171" t="s">
        <v>443</v>
      </c>
      <c r="D212" s="172">
        <v>650</v>
      </c>
      <c r="E212" s="172">
        <v>0</v>
      </c>
      <c r="F212" s="173">
        <f t="shared" si="4"/>
        <v>0</v>
      </c>
    </row>
    <row r="213" spans="1:6">
      <c r="A213" s="167" t="s">
        <v>178</v>
      </c>
      <c r="B213" s="167" t="s">
        <v>444</v>
      </c>
      <c r="C213" s="168" t="s">
        <v>445</v>
      </c>
      <c r="D213" s="169">
        <v>0</v>
      </c>
      <c r="E213" s="169">
        <v>0</v>
      </c>
      <c r="F213" s="173"/>
    </row>
    <row r="214" spans="1:6" ht="24">
      <c r="A214" s="170" t="s">
        <v>446</v>
      </c>
      <c r="B214" s="170" t="s">
        <v>447</v>
      </c>
      <c r="C214" s="171" t="s">
        <v>448</v>
      </c>
      <c r="D214" s="172">
        <v>0</v>
      </c>
      <c r="E214" s="172">
        <v>0</v>
      </c>
      <c r="F214" s="173"/>
    </row>
    <row r="215" spans="1:6" s="124" customFormat="1">
      <c r="A215" s="164" t="s">
        <v>196</v>
      </c>
      <c r="B215" s="164" t="s">
        <v>290</v>
      </c>
      <c r="C215" s="165" t="s">
        <v>291</v>
      </c>
      <c r="D215" s="166">
        <f>D216</f>
        <v>70000</v>
      </c>
      <c r="E215" s="166">
        <f>E216</f>
        <v>70000</v>
      </c>
      <c r="F215" s="173">
        <f t="shared" si="4"/>
        <v>1</v>
      </c>
    </row>
    <row r="216" spans="1:6" s="124" customFormat="1">
      <c r="A216" s="170"/>
      <c r="B216" s="167">
        <v>32</v>
      </c>
      <c r="C216" s="168" t="s">
        <v>9</v>
      </c>
      <c r="D216" s="169">
        <v>70000</v>
      </c>
      <c r="E216" s="169">
        <v>70000</v>
      </c>
      <c r="F216" s="173">
        <f t="shared" si="4"/>
        <v>1</v>
      </c>
    </row>
    <row r="217" spans="1:6" s="124" customFormat="1">
      <c r="A217" s="170" t="s">
        <v>678</v>
      </c>
      <c r="B217" s="170">
        <v>3222</v>
      </c>
      <c r="C217" s="171" t="s">
        <v>378</v>
      </c>
      <c r="D217" s="172">
        <v>70000</v>
      </c>
      <c r="E217" s="172">
        <v>70000</v>
      </c>
      <c r="F217" s="173">
        <f t="shared" si="4"/>
        <v>1</v>
      </c>
    </row>
    <row r="218" spans="1:6">
      <c r="A218" s="164" t="s">
        <v>196</v>
      </c>
      <c r="B218" s="164" t="s">
        <v>347</v>
      </c>
      <c r="C218" s="165" t="s">
        <v>348</v>
      </c>
      <c r="D218" s="166">
        <v>0</v>
      </c>
      <c r="E218" s="166">
        <v>0</v>
      </c>
      <c r="F218" s="173"/>
    </row>
    <row r="219" spans="1:6">
      <c r="A219" s="167" t="s">
        <v>178</v>
      </c>
      <c r="B219" s="167" t="s">
        <v>2</v>
      </c>
      <c r="C219" s="168" t="s">
        <v>3</v>
      </c>
      <c r="D219" s="169">
        <v>0</v>
      </c>
      <c r="E219" s="169">
        <v>0</v>
      </c>
      <c r="F219" s="173"/>
    </row>
    <row r="220" spans="1:6">
      <c r="A220" s="170" t="s">
        <v>449</v>
      </c>
      <c r="B220" s="170" t="s">
        <v>163</v>
      </c>
      <c r="C220" s="171" t="s">
        <v>304</v>
      </c>
      <c r="D220" s="172">
        <v>0</v>
      </c>
      <c r="E220" s="172">
        <v>0</v>
      </c>
      <c r="F220" s="173"/>
    </row>
    <row r="221" spans="1:6">
      <c r="A221" s="167" t="s">
        <v>178</v>
      </c>
      <c r="B221" s="167" t="s">
        <v>4</v>
      </c>
      <c r="C221" s="168" t="s">
        <v>5</v>
      </c>
      <c r="D221" s="169">
        <v>0</v>
      </c>
      <c r="E221" s="169">
        <v>0</v>
      </c>
      <c r="F221" s="173"/>
    </row>
    <row r="222" spans="1:6">
      <c r="A222" s="170" t="s">
        <v>450</v>
      </c>
      <c r="B222" s="170" t="s">
        <v>93</v>
      </c>
      <c r="C222" s="171" t="s">
        <v>314</v>
      </c>
      <c r="D222" s="172">
        <v>0</v>
      </c>
      <c r="E222" s="172">
        <v>0</v>
      </c>
      <c r="F222" s="173"/>
    </row>
    <row r="223" spans="1:6">
      <c r="A223" s="167" t="s">
        <v>178</v>
      </c>
      <c r="B223" s="167" t="s">
        <v>6</v>
      </c>
      <c r="C223" s="168" t="s">
        <v>7</v>
      </c>
      <c r="D223" s="169">
        <v>0</v>
      </c>
      <c r="E223" s="169">
        <v>0</v>
      </c>
      <c r="F223" s="173"/>
    </row>
    <row r="224" spans="1:6">
      <c r="A224" s="170" t="s">
        <v>451</v>
      </c>
      <c r="B224" s="170" t="s">
        <v>94</v>
      </c>
      <c r="C224" s="171" t="s">
        <v>452</v>
      </c>
      <c r="D224" s="172">
        <v>0</v>
      </c>
      <c r="E224" s="172">
        <v>0</v>
      </c>
      <c r="F224" s="173"/>
    </row>
    <row r="225" spans="1:6">
      <c r="A225" s="167" t="s">
        <v>178</v>
      </c>
      <c r="B225" s="167" t="s">
        <v>10</v>
      </c>
      <c r="C225" s="168" t="s">
        <v>11</v>
      </c>
      <c r="D225" s="169">
        <v>0</v>
      </c>
      <c r="E225" s="169">
        <v>0</v>
      </c>
      <c r="F225" s="173"/>
    </row>
    <row r="226" spans="1:6">
      <c r="A226" s="170" t="s">
        <v>453</v>
      </c>
      <c r="B226" s="170" t="s">
        <v>99</v>
      </c>
      <c r="C226" s="171" t="s">
        <v>454</v>
      </c>
      <c r="D226" s="172">
        <v>0</v>
      </c>
      <c r="E226" s="172">
        <v>0</v>
      </c>
      <c r="F226" s="173"/>
    </row>
    <row r="227" spans="1:6" ht="24">
      <c r="A227" s="161" t="s">
        <v>194</v>
      </c>
      <c r="B227" s="161" t="s">
        <v>455</v>
      </c>
      <c r="C227" s="162" t="s">
        <v>456</v>
      </c>
      <c r="D227" s="163">
        <f>D228+D234+D238+D246++++D258+D269</f>
        <v>40673</v>
      </c>
      <c r="E227" s="163">
        <f>E228+E234+E238+E246++++E258+E269</f>
        <v>16202.39</v>
      </c>
      <c r="F227" s="175">
        <f t="shared" si="4"/>
        <v>0.39835738696432521</v>
      </c>
    </row>
    <row r="228" spans="1:6">
      <c r="A228" s="164" t="s">
        <v>196</v>
      </c>
      <c r="B228" s="164" t="s">
        <v>197</v>
      </c>
      <c r="C228" s="165" t="s">
        <v>198</v>
      </c>
      <c r="D228" s="166">
        <f>D229+D232</f>
        <v>5400</v>
      </c>
      <c r="E228" s="166">
        <f>E229+E232</f>
        <v>4386.22</v>
      </c>
      <c r="F228" s="174">
        <f t="shared" si="4"/>
        <v>0.81226296296296296</v>
      </c>
    </row>
    <row r="229" spans="1:6">
      <c r="A229" s="167" t="s">
        <v>178</v>
      </c>
      <c r="B229" s="167" t="s">
        <v>16</v>
      </c>
      <c r="C229" s="168" t="s">
        <v>17</v>
      </c>
      <c r="D229" s="169">
        <f>SUM(D230:D231)</f>
        <v>2300</v>
      </c>
      <c r="E229" s="169">
        <f>SUM(E230:E231)</f>
        <v>1871.49</v>
      </c>
      <c r="F229" s="173">
        <f t="shared" si="4"/>
        <v>0.81369130434782611</v>
      </c>
    </row>
    <row r="230" spans="1:6" ht="24">
      <c r="A230" s="170" t="s">
        <v>457</v>
      </c>
      <c r="B230" s="170" t="s">
        <v>167</v>
      </c>
      <c r="C230" s="171" t="s">
        <v>458</v>
      </c>
      <c r="D230" s="172">
        <v>2300</v>
      </c>
      <c r="E230" s="172">
        <v>1871.49</v>
      </c>
      <c r="F230" s="173">
        <f t="shared" si="4"/>
        <v>0.81369130434782611</v>
      </c>
    </row>
    <row r="231" spans="1:6">
      <c r="A231" s="170" t="s">
        <v>459</v>
      </c>
      <c r="B231" s="170" t="s">
        <v>225</v>
      </c>
      <c r="C231" s="171" t="s">
        <v>460</v>
      </c>
      <c r="D231" s="172">
        <v>0</v>
      </c>
      <c r="E231" s="172">
        <v>0</v>
      </c>
      <c r="F231" s="173"/>
    </row>
    <row r="232" spans="1:6" ht="24">
      <c r="A232" s="167" t="s">
        <v>178</v>
      </c>
      <c r="B232" s="167" t="s">
        <v>51</v>
      </c>
      <c r="C232" s="168" t="s">
        <v>52</v>
      </c>
      <c r="D232" s="169">
        <f>D233</f>
        <v>3100</v>
      </c>
      <c r="E232" s="169">
        <f>E233</f>
        <v>2514.73</v>
      </c>
      <c r="F232" s="173">
        <f t="shared" si="4"/>
        <v>0.81120322580645166</v>
      </c>
    </row>
    <row r="233" spans="1:6" ht="24">
      <c r="A233" s="170" t="s">
        <v>461</v>
      </c>
      <c r="B233" s="170" t="s">
        <v>299</v>
      </c>
      <c r="C233" s="171" t="s">
        <v>462</v>
      </c>
      <c r="D233" s="172">
        <v>3100</v>
      </c>
      <c r="E233" s="172">
        <v>2514.73</v>
      </c>
      <c r="F233" s="173">
        <f t="shared" si="4"/>
        <v>0.81120322580645166</v>
      </c>
    </row>
    <row r="234" spans="1:6">
      <c r="A234" s="164" t="s">
        <v>196</v>
      </c>
      <c r="B234" s="164" t="s">
        <v>207</v>
      </c>
      <c r="C234" s="165" t="s">
        <v>208</v>
      </c>
      <c r="D234" s="166">
        <f>D235</f>
        <v>1535</v>
      </c>
      <c r="E234" s="166">
        <f>E235</f>
        <v>1200</v>
      </c>
      <c r="F234" s="173"/>
    </row>
    <row r="235" spans="1:6" ht="24">
      <c r="A235" s="167" t="s">
        <v>178</v>
      </c>
      <c r="B235" s="167" t="s">
        <v>51</v>
      </c>
      <c r="C235" s="168" t="s">
        <v>52</v>
      </c>
      <c r="D235" s="169">
        <f>SUM(D236:D237)</f>
        <v>1535</v>
      </c>
      <c r="E235" s="169">
        <f>SUM(E236:E237)</f>
        <v>1200</v>
      </c>
      <c r="F235" s="173"/>
    </row>
    <row r="236" spans="1:6" s="124" customFormat="1">
      <c r="A236" s="170" t="s">
        <v>679</v>
      </c>
      <c r="B236" s="170">
        <v>3237</v>
      </c>
      <c r="C236" s="171" t="s">
        <v>265</v>
      </c>
      <c r="D236" s="172">
        <v>1400</v>
      </c>
      <c r="E236" s="172">
        <v>1200</v>
      </c>
      <c r="F236" s="173"/>
    </row>
    <row r="237" spans="1:6">
      <c r="A237" s="170" t="s">
        <v>463</v>
      </c>
      <c r="B237" s="170" t="s">
        <v>299</v>
      </c>
      <c r="C237" s="171" t="s">
        <v>464</v>
      </c>
      <c r="D237" s="172">
        <v>135</v>
      </c>
      <c r="E237" s="172">
        <v>0</v>
      </c>
      <c r="F237" s="173"/>
    </row>
    <row r="238" spans="1:6">
      <c r="A238" s="164" t="s">
        <v>196</v>
      </c>
      <c r="B238" s="164" t="s">
        <v>428</v>
      </c>
      <c r="C238" s="165" t="s">
        <v>429</v>
      </c>
      <c r="D238" s="166">
        <f>D239+D241+D244</f>
        <v>15080</v>
      </c>
      <c r="E238" s="166">
        <f>E239+E241+E244</f>
        <v>9336.74</v>
      </c>
      <c r="F238" s="174">
        <f t="shared" si="4"/>
        <v>0.61914721485411139</v>
      </c>
    </row>
    <row r="239" spans="1:6">
      <c r="A239" s="167" t="s">
        <v>178</v>
      </c>
      <c r="B239" s="167" t="s">
        <v>12</v>
      </c>
      <c r="C239" s="168" t="s">
        <v>13</v>
      </c>
      <c r="D239" s="169">
        <f>D240</f>
        <v>5265</v>
      </c>
      <c r="E239" s="169">
        <f>E240</f>
        <v>2531.7399999999998</v>
      </c>
      <c r="F239" s="173">
        <f t="shared" si="4"/>
        <v>0.48086229819563148</v>
      </c>
    </row>
    <row r="240" spans="1:6" ht="24">
      <c r="A240" s="170" t="s">
        <v>465</v>
      </c>
      <c r="B240" s="170" t="s">
        <v>101</v>
      </c>
      <c r="C240" s="171" t="s">
        <v>200</v>
      </c>
      <c r="D240" s="172">
        <v>5265</v>
      </c>
      <c r="E240" s="172">
        <v>2531.7399999999998</v>
      </c>
      <c r="F240" s="173">
        <f t="shared" si="4"/>
        <v>0.48086229819563148</v>
      </c>
    </row>
    <row r="241" spans="1:6">
      <c r="A241" s="167" t="s">
        <v>178</v>
      </c>
      <c r="B241" s="167" t="s">
        <v>14</v>
      </c>
      <c r="C241" s="168" t="s">
        <v>15</v>
      </c>
      <c r="D241" s="169">
        <f>SUM(D242:D243)</f>
        <v>8650</v>
      </c>
      <c r="E241" s="169">
        <f>SUM(E242:E243)</f>
        <v>6525</v>
      </c>
      <c r="F241" s="173">
        <f t="shared" si="4"/>
        <v>0.75433526011560692</v>
      </c>
    </row>
    <row r="242" spans="1:6">
      <c r="A242" s="170" t="s">
        <v>466</v>
      </c>
      <c r="B242" s="170" t="s">
        <v>113</v>
      </c>
      <c r="C242" s="171" t="s">
        <v>467</v>
      </c>
      <c r="D242" s="172">
        <v>7320</v>
      </c>
      <c r="E242" s="172">
        <v>6470</v>
      </c>
      <c r="F242" s="173">
        <f t="shared" si="4"/>
        <v>0.88387978142076506</v>
      </c>
    </row>
    <row r="243" spans="1:6">
      <c r="A243" s="170" t="s">
        <v>468</v>
      </c>
      <c r="B243" s="170" t="s">
        <v>129</v>
      </c>
      <c r="C243" s="171" t="s">
        <v>469</v>
      </c>
      <c r="D243" s="172">
        <v>1330</v>
      </c>
      <c r="E243" s="172">
        <v>55</v>
      </c>
      <c r="F243" s="173">
        <f t="shared" si="4"/>
        <v>4.1353383458646614E-2</v>
      </c>
    </row>
    <row r="244" spans="1:6">
      <c r="A244" s="167" t="s">
        <v>178</v>
      </c>
      <c r="B244" s="167" t="s">
        <v>16</v>
      </c>
      <c r="C244" s="168" t="s">
        <v>17</v>
      </c>
      <c r="D244" s="169">
        <f>D245</f>
        <v>1165</v>
      </c>
      <c r="E244" s="169">
        <f>E245</f>
        <v>280</v>
      </c>
      <c r="F244" s="173">
        <f t="shared" si="4"/>
        <v>0.24034334763948498</v>
      </c>
    </row>
    <row r="245" spans="1:6" ht="24">
      <c r="A245" s="170" t="s">
        <v>470</v>
      </c>
      <c r="B245" s="170" t="s">
        <v>170</v>
      </c>
      <c r="C245" s="171" t="s">
        <v>471</v>
      </c>
      <c r="D245" s="172">
        <v>1165</v>
      </c>
      <c r="E245" s="172">
        <v>280</v>
      </c>
      <c r="F245" s="173">
        <f t="shared" si="4"/>
        <v>0.24034334763948498</v>
      </c>
    </row>
    <row r="246" spans="1:6">
      <c r="A246" s="164" t="s">
        <v>196</v>
      </c>
      <c r="B246" s="164" t="s">
        <v>290</v>
      </c>
      <c r="C246" s="165" t="s">
        <v>291</v>
      </c>
      <c r="D246" s="166">
        <f>D247+D249+D254+D256</f>
        <v>1600</v>
      </c>
      <c r="E246" s="166">
        <f>E247+E249+E254+E256</f>
        <v>663.61</v>
      </c>
      <c r="F246" s="173">
        <f t="shared" si="4"/>
        <v>0.41475624999999999</v>
      </c>
    </row>
    <row r="247" spans="1:6">
      <c r="A247" s="167" t="s">
        <v>178</v>
      </c>
      <c r="B247" s="167" t="s">
        <v>2</v>
      </c>
      <c r="C247" s="168" t="s">
        <v>3</v>
      </c>
      <c r="D247" s="169">
        <f>D248</f>
        <v>800</v>
      </c>
      <c r="E247" s="169">
        <f>E248</f>
        <v>0</v>
      </c>
      <c r="F247" s="173">
        <f t="shared" si="4"/>
        <v>0</v>
      </c>
    </row>
    <row r="248" spans="1:6" ht="24">
      <c r="A248" s="170" t="s">
        <v>472</v>
      </c>
      <c r="B248" s="170" t="s">
        <v>163</v>
      </c>
      <c r="C248" s="171" t="s">
        <v>473</v>
      </c>
      <c r="D248" s="172">
        <v>800</v>
      </c>
      <c r="E248" s="172">
        <v>0</v>
      </c>
      <c r="F248" s="173">
        <f t="shared" si="4"/>
        <v>0</v>
      </c>
    </row>
    <row r="249" spans="1:6">
      <c r="A249" s="167" t="s">
        <v>178</v>
      </c>
      <c r="B249" s="167" t="s">
        <v>6</v>
      </c>
      <c r="C249" s="168" t="s">
        <v>7</v>
      </c>
      <c r="D249" s="169">
        <f>SUM(D250:D253)</f>
        <v>800</v>
      </c>
      <c r="E249" s="169">
        <f>SUM(E250:E253)</f>
        <v>663.61</v>
      </c>
      <c r="F249" s="173">
        <f t="shared" si="4"/>
        <v>0.82951249999999999</v>
      </c>
    </row>
    <row r="250" spans="1:6" ht="24">
      <c r="A250" s="170" t="s">
        <v>474</v>
      </c>
      <c r="B250" s="170" t="s">
        <v>94</v>
      </c>
      <c r="C250" s="171" t="s">
        <v>475</v>
      </c>
      <c r="D250" s="172">
        <v>135</v>
      </c>
      <c r="E250" s="172">
        <v>0</v>
      </c>
      <c r="F250" s="173">
        <f t="shared" si="4"/>
        <v>0</v>
      </c>
    </row>
    <row r="251" spans="1:6" ht="24">
      <c r="A251" s="170" t="s">
        <v>476</v>
      </c>
      <c r="B251" s="170" t="s">
        <v>164</v>
      </c>
      <c r="C251" s="171" t="s">
        <v>477</v>
      </c>
      <c r="D251" s="172">
        <v>0</v>
      </c>
      <c r="E251" s="172">
        <v>0</v>
      </c>
      <c r="F251" s="173"/>
    </row>
    <row r="252" spans="1:6" s="124" customFormat="1">
      <c r="A252" s="170" t="s">
        <v>680</v>
      </c>
      <c r="B252" s="170">
        <v>3235</v>
      </c>
      <c r="C252" s="171" t="s">
        <v>261</v>
      </c>
      <c r="D252" s="172">
        <v>365</v>
      </c>
      <c r="E252" s="172">
        <v>365</v>
      </c>
      <c r="F252" s="173">
        <f t="shared" si="4"/>
        <v>1</v>
      </c>
    </row>
    <row r="253" spans="1:6" s="124" customFormat="1">
      <c r="A253" s="170" t="s">
        <v>681</v>
      </c>
      <c r="B253" s="170">
        <v>3293</v>
      </c>
      <c r="C253" s="171" t="s">
        <v>226</v>
      </c>
      <c r="D253" s="172">
        <v>300</v>
      </c>
      <c r="E253" s="172">
        <v>298.61</v>
      </c>
      <c r="F253" s="173">
        <f t="shared" si="4"/>
        <v>0.99536666666666673</v>
      </c>
    </row>
    <row r="254" spans="1:6">
      <c r="A254" s="167" t="s">
        <v>178</v>
      </c>
      <c r="B254" s="167" t="s">
        <v>16</v>
      </c>
      <c r="C254" s="168" t="s">
        <v>17</v>
      </c>
      <c r="D254" s="169">
        <v>0</v>
      </c>
      <c r="E254" s="169">
        <v>0</v>
      </c>
      <c r="F254" s="173"/>
    </row>
    <row r="255" spans="1:6" ht="24">
      <c r="A255" s="170" t="s">
        <v>478</v>
      </c>
      <c r="B255" s="170" t="s">
        <v>169</v>
      </c>
      <c r="C255" s="171" t="s">
        <v>479</v>
      </c>
      <c r="D255" s="172">
        <v>0</v>
      </c>
      <c r="E255" s="172">
        <v>0</v>
      </c>
      <c r="F255" s="173"/>
    </row>
    <row r="256" spans="1:6" ht="24">
      <c r="A256" s="167" t="s">
        <v>178</v>
      </c>
      <c r="B256" s="167" t="s">
        <v>51</v>
      </c>
      <c r="C256" s="168" t="s">
        <v>52</v>
      </c>
      <c r="D256" s="169">
        <v>0</v>
      </c>
      <c r="E256" s="169">
        <v>0</v>
      </c>
      <c r="F256" s="173"/>
    </row>
    <row r="257" spans="1:6">
      <c r="A257" s="170" t="s">
        <v>480</v>
      </c>
      <c r="B257" s="170" t="s">
        <v>299</v>
      </c>
      <c r="C257" s="171" t="s">
        <v>464</v>
      </c>
      <c r="D257" s="172">
        <v>0</v>
      </c>
      <c r="E257" s="172">
        <v>0</v>
      </c>
      <c r="F257" s="173"/>
    </row>
    <row r="258" spans="1:6">
      <c r="A258" s="164" t="s">
        <v>196</v>
      </c>
      <c r="B258" s="164" t="s">
        <v>347</v>
      </c>
      <c r="C258" s="165" t="s">
        <v>348</v>
      </c>
      <c r="D258" s="166">
        <f>D259+D266</f>
        <v>16398</v>
      </c>
      <c r="E258" s="166">
        <f>E259+E266</f>
        <v>615.82000000000005</v>
      </c>
      <c r="F258" s="173">
        <f t="shared" si="4"/>
        <v>3.7554579826808147E-2</v>
      </c>
    </row>
    <row r="259" spans="1:6">
      <c r="A259" s="167" t="s">
        <v>178</v>
      </c>
      <c r="B259" s="167" t="s">
        <v>12</v>
      </c>
      <c r="C259" s="168" t="s">
        <v>13</v>
      </c>
      <c r="D259" s="169">
        <f>SUM(D260:D265)</f>
        <v>16133</v>
      </c>
      <c r="E259" s="169">
        <f>SUM(E260:E265)</f>
        <v>615.82000000000005</v>
      </c>
      <c r="F259" s="173">
        <f t="shared" si="4"/>
        <v>3.8171449823343459E-2</v>
      </c>
    </row>
    <row r="260" spans="1:6">
      <c r="A260" s="170" t="s">
        <v>481</v>
      </c>
      <c r="B260" s="170" t="s">
        <v>107</v>
      </c>
      <c r="C260" s="171" t="s">
        <v>482</v>
      </c>
      <c r="D260" s="172">
        <v>0</v>
      </c>
      <c r="E260" s="172">
        <v>0</v>
      </c>
      <c r="F260" s="173"/>
    </row>
    <row r="261" spans="1:6" s="124" customFormat="1">
      <c r="A261" s="170" t="s">
        <v>682</v>
      </c>
      <c r="B261" s="170">
        <v>3222</v>
      </c>
      <c r="C261" s="171" t="s">
        <v>378</v>
      </c>
      <c r="D261" s="172">
        <v>5000</v>
      </c>
      <c r="E261" s="172"/>
      <c r="F261" s="173">
        <f t="shared" si="4"/>
        <v>0</v>
      </c>
    </row>
    <row r="262" spans="1:6" s="124" customFormat="1" ht="24">
      <c r="A262" s="170" t="s">
        <v>683</v>
      </c>
      <c r="B262" s="170">
        <v>3224</v>
      </c>
      <c r="C262" s="171" t="s">
        <v>685</v>
      </c>
      <c r="D262" s="172">
        <v>5000</v>
      </c>
      <c r="E262" s="172"/>
      <c r="F262" s="173">
        <f t="shared" si="4"/>
        <v>0</v>
      </c>
    </row>
    <row r="263" spans="1:6" s="124" customFormat="1">
      <c r="A263" s="170" t="s">
        <v>684</v>
      </c>
      <c r="B263" s="170">
        <v>3225</v>
      </c>
      <c r="C263" s="171" t="s">
        <v>219</v>
      </c>
      <c r="D263" s="172">
        <v>133</v>
      </c>
      <c r="E263" s="172">
        <v>132.72</v>
      </c>
      <c r="F263" s="173">
        <f t="shared" si="4"/>
        <v>0.99789473684210528</v>
      </c>
    </row>
    <row r="264" spans="1:6" ht="24">
      <c r="A264" s="170" t="s">
        <v>483</v>
      </c>
      <c r="B264" s="170" t="s">
        <v>111</v>
      </c>
      <c r="C264" s="171" t="s">
        <v>484</v>
      </c>
      <c r="D264" s="172">
        <v>1000</v>
      </c>
      <c r="E264" s="172">
        <v>483.1</v>
      </c>
      <c r="F264" s="173">
        <f t="shared" si="4"/>
        <v>0.48310000000000003</v>
      </c>
    </row>
    <row r="265" spans="1:6" s="124" customFormat="1" ht="24">
      <c r="A265" s="170" t="s">
        <v>686</v>
      </c>
      <c r="B265" s="170">
        <v>3722</v>
      </c>
      <c r="C265" s="171" t="s">
        <v>687</v>
      </c>
      <c r="D265" s="172">
        <v>5000</v>
      </c>
      <c r="E265" s="172">
        <v>0</v>
      </c>
      <c r="F265" s="173">
        <f t="shared" si="4"/>
        <v>0</v>
      </c>
    </row>
    <row r="266" spans="1:6" ht="24">
      <c r="A266" s="167" t="s">
        <v>178</v>
      </c>
      <c r="B266" s="167" t="s">
        <v>330</v>
      </c>
      <c r="C266" s="168" t="s">
        <v>331</v>
      </c>
      <c r="D266" s="169">
        <f>SUM(D267:D268)</f>
        <v>265</v>
      </c>
      <c r="E266" s="169">
        <f>SUM(E267:E268)</f>
        <v>0</v>
      </c>
      <c r="F266" s="173">
        <f t="shared" si="4"/>
        <v>0</v>
      </c>
    </row>
    <row r="267" spans="1:6">
      <c r="A267" s="170" t="s">
        <v>485</v>
      </c>
      <c r="B267" s="170" t="s">
        <v>333</v>
      </c>
      <c r="C267" s="171" t="s">
        <v>334</v>
      </c>
      <c r="D267" s="172">
        <v>265</v>
      </c>
      <c r="E267" s="172">
        <v>0</v>
      </c>
      <c r="F267" s="173">
        <f t="shared" si="4"/>
        <v>0</v>
      </c>
    </row>
    <row r="268" spans="1:6">
      <c r="A268" s="170" t="s">
        <v>486</v>
      </c>
      <c r="B268" s="170" t="s">
        <v>333</v>
      </c>
      <c r="C268" s="171" t="s">
        <v>487</v>
      </c>
      <c r="D268" s="172">
        <v>0</v>
      </c>
      <c r="E268" s="172">
        <v>0</v>
      </c>
      <c r="F268" s="173"/>
    </row>
    <row r="269" spans="1:6" ht="24">
      <c r="A269" s="164" t="s">
        <v>196</v>
      </c>
      <c r="B269" s="164" t="s">
        <v>354</v>
      </c>
      <c r="C269" s="165" t="s">
        <v>355</v>
      </c>
      <c r="D269" s="166">
        <f>D270</f>
        <v>660</v>
      </c>
      <c r="E269" s="166">
        <f>E270</f>
        <v>0</v>
      </c>
      <c r="F269" s="173">
        <f t="shared" si="4"/>
        <v>0</v>
      </c>
    </row>
    <row r="270" spans="1:6">
      <c r="A270" s="167" t="s">
        <v>178</v>
      </c>
      <c r="B270" s="167" t="s">
        <v>14</v>
      </c>
      <c r="C270" s="168" t="s">
        <v>15</v>
      </c>
      <c r="D270" s="169">
        <f>D271</f>
        <v>660</v>
      </c>
      <c r="E270" s="169">
        <v>0</v>
      </c>
      <c r="F270" s="173">
        <f t="shared" si="4"/>
        <v>0</v>
      </c>
    </row>
    <row r="271" spans="1:6" ht="24">
      <c r="A271" s="170" t="s">
        <v>488</v>
      </c>
      <c r="B271" s="170" t="s">
        <v>115</v>
      </c>
      <c r="C271" s="171" t="s">
        <v>223</v>
      </c>
      <c r="D271" s="172">
        <v>660</v>
      </c>
      <c r="E271" s="172">
        <v>0</v>
      </c>
      <c r="F271" s="173">
        <f t="shared" si="4"/>
        <v>0</v>
      </c>
    </row>
    <row r="272" spans="1:6" ht="24">
      <c r="A272" s="170" t="s">
        <v>489</v>
      </c>
      <c r="B272" s="170" t="s">
        <v>115</v>
      </c>
      <c r="C272" s="171" t="s">
        <v>490</v>
      </c>
      <c r="D272" s="172">
        <v>0</v>
      </c>
      <c r="E272" s="172">
        <v>0</v>
      </c>
      <c r="F272" s="173"/>
    </row>
    <row r="273" spans="1:6">
      <c r="A273" s="167" t="s">
        <v>178</v>
      </c>
      <c r="B273" s="167" t="s">
        <v>16</v>
      </c>
      <c r="C273" s="168" t="s">
        <v>17</v>
      </c>
      <c r="D273" s="169">
        <v>0</v>
      </c>
      <c r="E273" s="169">
        <v>0</v>
      </c>
      <c r="F273" s="173"/>
    </row>
    <row r="274" spans="1:6" ht="24">
      <c r="A274" s="170" t="s">
        <v>491</v>
      </c>
      <c r="B274" s="170" t="s">
        <v>170</v>
      </c>
      <c r="C274" s="171" t="s">
        <v>492</v>
      </c>
      <c r="D274" s="172">
        <v>0</v>
      </c>
      <c r="E274" s="172">
        <v>0</v>
      </c>
      <c r="F274" s="173"/>
    </row>
    <row r="275" spans="1:6" ht="24">
      <c r="A275" s="161" t="s">
        <v>493</v>
      </c>
      <c r="B275" s="161" t="s">
        <v>494</v>
      </c>
      <c r="C275" s="162" t="s">
        <v>495</v>
      </c>
      <c r="D275" s="163">
        <v>0</v>
      </c>
      <c r="E275" s="163">
        <v>0</v>
      </c>
      <c r="F275" s="175"/>
    </row>
    <row r="276" spans="1:6">
      <c r="A276" s="164" t="s">
        <v>196</v>
      </c>
      <c r="B276" s="164" t="s">
        <v>496</v>
      </c>
      <c r="C276" s="165" t="s">
        <v>497</v>
      </c>
      <c r="D276" s="166">
        <v>0</v>
      </c>
      <c r="E276" s="166">
        <v>0</v>
      </c>
      <c r="F276" s="174"/>
    </row>
    <row r="277" spans="1:6">
      <c r="A277" s="167" t="s">
        <v>178</v>
      </c>
      <c r="B277" s="167" t="s">
        <v>12</v>
      </c>
      <c r="C277" s="168" t="s">
        <v>13</v>
      </c>
      <c r="D277" s="169">
        <v>0</v>
      </c>
      <c r="E277" s="169">
        <v>0</v>
      </c>
      <c r="F277" s="173"/>
    </row>
    <row r="278" spans="1:6" ht="24">
      <c r="A278" s="170" t="s">
        <v>498</v>
      </c>
      <c r="B278" s="170" t="s">
        <v>107</v>
      </c>
      <c r="C278" s="171" t="s">
        <v>499</v>
      </c>
      <c r="D278" s="172">
        <v>0</v>
      </c>
      <c r="E278" s="172">
        <v>0</v>
      </c>
      <c r="F278" s="173"/>
    </row>
    <row r="279" spans="1:6" ht="24">
      <c r="A279" s="161" t="s">
        <v>493</v>
      </c>
      <c r="B279" s="161" t="s">
        <v>500</v>
      </c>
      <c r="C279" s="162" t="s">
        <v>501</v>
      </c>
      <c r="D279" s="163">
        <f>D280+D283</f>
        <v>5000</v>
      </c>
      <c r="E279" s="163">
        <f>E280+E283</f>
        <v>4126.51</v>
      </c>
      <c r="F279" s="173">
        <f t="shared" ref="F279:F336" si="5">E279/D279</f>
        <v>0.82530200000000009</v>
      </c>
    </row>
    <row r="280" spans="1:6">
      <c r="A280" s="164" t="s">
        <v>196</v>
      </c>
      <c r="B280" s="164" t="s">
        <v>502</v>
      </c>
      <c r="C280" s="165" t="s">
        <v>503</v>
      </c>
      <c r="D280" s="166">
        <f>D281</f>
        <v>5000</v>
      </c>
      <c r="E280" s="166">
        <f>E281</f>
        <v>4126.51</v>
      </c>
      <c r="F280" s="174">
        <f t="shared" si="5"/>
        <v>0.82530200000000009</v>
      </c>
    </row>
    <row r="281" spans="1:6">
      <c r="A281" s="167" t="s">
        <v>178</v>
      </c>
      <c r="B281" s="167" t="s">
        <v>12</v>
      </c>
      <c r="C281" s="168" t="s">
        <v>13</v>
      </c>
      <c r="D281" s="169">
        <f>D282</f>
        <v>5000</v>
      </c>
      <c r="E281" s="169">
        <f>E282</f>
        <v>4126.51</v>
      </c>
      <c r="F281" s="173">
        <f t="shared" si="5"/>
        <v>0.82530200000000009</v>
      </c>
    </row>
    <row r="282" spans="1:6">
      <c r="A282" s="170" t="s">
        <v>504</v>
      </c>
      <c r="B282" s="170" t="s">
        <v>107</v>
      </c>
      <c r="C282" s="171" t="s">
        <v>505</v>
      </c>
      <c r="D282" s="172">
        <v>5000</v>
      </c>
      <c r="E282" s="172">
        <v>4126.51</v>
      </c>
      <c r="F282" s="173">
        <f t="shared" si="5"/>
        <v>0.82530200000000009</v>
      </c>
    </row>
    <row r="283" spans="1:6">
      <c r="A283" s="164" t="s">
        <v>196</v>
      </c>
      <c r="B283" s="164" t="s">
        <v>290</v>
      </c>
      <c r="C283" s="165" t="s">
        <v>291</v>
      </c>
      <c r="D283" s="166">
        <v>0</v>
      </c>
      <c r="E283" s="166">
        <v>0</v>
      </c>
      <c r="F283" s="173"/>
    </row>
    <row r="284" spans="1:6">
      <c r="A284" s="167" t="s">
        <v>178</v>
      </c>
      <c r="B284" s="167" t="s">
        <v>12</v>
      </c>
      <c r="C284" s="168" t="s">
        <v>13</v>
      </c>
      <c r="D284" s="169">
        <v>0</v>
      </c>
      <c r="E284" s="169">
        <v>0</v>
      </c>
      <c r="F284" s="173"/>
    </row>
    <row r="285" spans="1:6">
      <c r="A285" s="170" t="s">
        <v>506</v>
      </c>
      <c r="B285" s="170" t="s">
        <v>107</v>
      </c>
      <c r="C285" s="171" t="s">
        <v>505</v>
      </c>
      <c r="D285" s="172">
        <v>0</v>
      </c>
      <c r="E285" s="172">
        <v>0</v>
      </c>
      <c r="F285" s="173"/>
    </row>
    <row r="286" spans="1:6">
      <c r="A286" s="167" t="s">
        <v>178</v>
      </c>
      <c r="B286" s="167" t="s">
        <v>444</v>
      </c>
      <c r="C286" s="168" t="s">
        <v>445</v>
      </c>
      <c r="D286" s="169">
        <v>0</v>
      </c>
      <c r="E286" s="169">
        <v>0</v>
      </c>
      <c r="F286" s="173"/>
    </row>
    <row r="287" spans="1:6">
      <c r="A287" s="170" t="s">
        <v>507</v>
      </c>
      <c r="B287" s="170" t="s">
        <v>447</v>
      </c>
      <c r="C287" s="171" t="s">
        <v>508</v>
      </c>
      <c r="D287" s="172">
        <v>0</v>
      </c>
      <c r="E287" s="172">
        <v>0</v>
      </c>
      <c r="F287" s="173"/>
    </row>
    <row r="288" spans="1:6" ht="24">
      <c r="A288" s="161" t="s">
        <v>493</v>
      </c>
      <c r="B288" s="161" t="s">
        <v>509</v>
      </c>
      <c r="C288" s="162" t="s">
        <v>510</v>
      </c>
      <c r="D288" s="163">
        <v>0</v>
      </c>
      <c r="E288" s="163">
        <v>0</v>
      </c>
      <c r="F288" s="173"/>
    </row>
    <row r="289" spans="1:6">
      <c r="A289" s="164" t="s">
        <v>196</v>
      </c>
      <c r="B289" s="164" t="s">
        <v>290</v>
      </c>
      <c r="C289" s="165" t="s">
        <v>291</v>
      </c>
      <c r="D289" s="166">
        <v>0</v>
      </c>
      <c r="E289" s="166">
        <v>0</v>
      </c>
      <c r="F289" s="173"/>
    </row>
    <row r="290" spans="1:6">
      <c r="A290" s="167" t="s">
        <v>178</v>
      </c>
      <c r="B290" s="167" t="s">
        <v>2</v>
      </c>
      <c r="C290" s="168" t="s">
        <v>3</v>
      </c>
      <c r="D290" s="169">
        <v>0</v>
      </c>
      <c r="E290" s="169">
        <v>0</v>
      </c>
      <c r="F290" s="173"/>
    </row>
    <row r="291" spans="1:6" ht="24">
      <c r="A291" s="170" t="s">
        <v>511</v>
      </c>
      <c r="B291" s="170" t="s">
        <v>163</v>
      </c>
      <c r="C291" s="171" t="s">
        <v>512</v>
      </c>
      <c r="D291" s="172">
        <v>0</v>
      </c>
      <c r="E291" s="172">
        <v>0</v>
      </c>
      <c r="F291" s="173"/>
    </row>
    <row r="292" spans="1:6">
      <c r="A292" s="167" t="s">
        <v>178</v>
      </c>
      <c r="B292" s="167" t="s">
        <v>4</v>
      </c>
      <c r="C292" s="168" t="s">
        <v>5</v>
      </c>
      <c r="D292" s="169">
        <v>0</v>
      </c>
      <c r="E292" s="169">
        <v>0</v>
      </c>
      <c r="F292" s="173"/>
    </row>
    <row r="293" spans="1:6" ht="24">
      <c r="A293" s="170" t="s">
        <v>513</v>
      </c>
      <c r="B293" s="170" t="s">
        <v>93</v>
      </c>
      <c r="C293" s="171" t="s">
        <v>514</v>
      </c>
      <c r="D293" s="172">
        <v>0</v>
      </c>
      <c r="E293" s="172">
        <v>0</v>
      </c>
      <c r="F293" s="173"/>
    </row>
    <row r="294" spans="1:6">
      <c r="A294" s="167" t="s">
        <v>178</v>
      </c>
      <c r="B294" s="167" t="s">
        <v>6</v>
      </c>
      <c r="C294" s="168" t="s">
        <v>7</v>
      </c>
      <c r="D294" s="169">
        <v>0</v>
      </c>
      <c r="E294" s="169">
        <v>0</v>
      </c>
      <c r="F294" s="173"/>
    </row>
    <row r="295" spans="1:6" ht="24">
      <c r="A295" s="170" t="s">
        <v>515</v>
      </c>
      <c r="B295" s="170" t="s">
        <v>94</v>
      </c>
      <c r="C295" s="171" t="s">
        <v>516</v>
      </c>
      <c r="D295" s="172">
        <v>0</v>
      </c>
      <c r="E295" s="172">
        <v>0</v>
      </c>
      <c r="F295" s="173"/>
    </row>
    <row r="296" spans="1:6" ht="24">
      <c r="A296" s="170" t="s">
        <v>517</v>
      </c>
      <c r="B296" s="170" t="s">
        <v>164</v>
      </c>
      <c r="C296" s="171" t="s">
        <v>518</v>
      </c>
      <c r="D296" s="172">
        <v>0</v>
      </c>
      <c r="E296" s="172">
        <v>0</v>
      </c>
      <c r="F296" s="173"/>
    </row>
    <row r="297" spans="1:6">
      <c r="A297" s="167" t="s">
        <v>178</v>
      </c>
      <c r="B297" s="167" t="s">
        <v>10</v>
      </c>
      <c r="C297" s="168" t="s">
        <v>11</v>
      </c>
      <c r="D297" s="169">
        <v>0</v>
      </c>
      <c r="E297" s="169">
        <v>0</v>
      </c>
      <c r="F297" s="173"/>
    </row>
    <row r="298" spans="1:6" ht="24">
      <c r="A298" s="170" t="s">
        <v>519</v>
      </c>
      <c r="B298" s="170" t="s">
        <v>97</v>
      </c>
      <c r="C298" s="171" t="s">
        <v>520</v>
      </c>
      <c r="D298" s="172">
        <v>0</v>
      </c>
      <c r="E298" s="172">
        <v>0</v>
      </c>
      <c r="F298" s="173"/>
    </row>
    <row r="299" spans="1:6" ht="24">
      <c r="A299" s="170" t="s">
        <v>521</v>
      </c>
      <c r="B299" s="170" t="s">
        <v>99</v>
      </c>
      <c r="C299" s="171" t="s">
        <v>522</v>
      </c>
      <c r="D299" s="172">
        <v>0</v>
      </c>
      <c r="E299" s="172">
        <v>0</v>
      </c>
      <c r="F299" s="173"/>
    </row>
    <row r="300" spans="1:6" ht="24">
      <c r="A300" s="161" t="s">
        <v>493</v>
      </c>
      <c r="B300" s="161" t="s">
        <v>523</v>
      </c>
      <c r="C300" s="162" t="s">
        <v>524</v>
      </c>
      <c r="D300" s="163">
        <v>0</v>
      </c>
      <c r="E300" s="163">
        <v>0</v>
      </c>
      <c r="F300" s="173"/>
    </row>
    <row r="301" spans="1:6">
      <c r="A301" s="164" t="s">
        <v>196</v>
      </c>
      <c r="B301" s="164" t="s">
        <v>197</v>
      </c>
      <c r="C301" s="165" t="s">
        <v>198</v>
      </c>
      <c r="D301" s="166">
        <v>0</v>
      </c>
      <c r="E301" s="166">
        <v>0</v>
      </c>
      <c r="F301" s="173"/>
    </row>
    <row r="302" spans="1:6">
      <c r="A302" s="167" t="s">
        <v>178</v>
      </c>
      <c r="B302" s="167" t="s">
        <v>2</v>
      </c>
      <c r="C302" s="168" t="s">
        <v>3</v>
      </c>
      <c r="D302" s="169">
        <v>0</v>
      </c>
      <c r="E302" s="169">
        <v>0</v>
      </c>
      <c r="F302" s="173"/>
    </row>
    <row r="303" spans="1:6">
      <c r="A303" s="170" t="s">
        <v>525</v>
      </c>
      <c r="B303" s="170" t="s">
        <v>163</v>
      </c>
      <c r="C303" s="171" t="s">
        <v>526</v>
      </c>
      <c r="D303" s="172">
        <v>0</v>
      </c>
      <c r="E303" s="172">
        <v>0</v>
      </c>
      <c r="F303" s="173"/>
    </row>
    <row r="304" spans="1:6">
      <c r="A304" s="170" t="s">
        <v>527</v>
      </c>
      <c r="B304" s="170" t="s">
        <v>308</v>
      </c>
      <c r="C304" s="171" t="s">
        <v>309</v>
      </c>
      <c r="D304" s="172">
        <v>0</v>
      </c>
      <c r="E304" s="172">
        <v>0</v>
      </c>
      <c r="F304" s="173"/>
    </row>
    <row r="305" spans="1:6">
      <c r="A305" s="167" t="s">
        <v>178</v>
      </c>
      <c r="B305" s="167" t="s">
        <v>4</v>
      </c>
      <c r="C305" s="168" t="s">
        <v>5</v>
      </c>
      <c r="D305" s="169">
        <v>0</v>
      </c>
      <c r="E305" s="169">
        <v>0</v>
      </c>
      <c r="F305" s="173"/>
    </row>
    <row r="306" spans="1:6" ht="24">
      <c r="A306" s="170" t="s">
        <v>528</v>
      </c>
      <c r="B306" s="170" t="s">
        <v>93</v>
      </c>
      <c r="C306" s="171" t="s">
        <v>529</v>
      </c>
      <c r="D306" s="172">
        <v>0</v>
      </c>
      <c r="E306" s="172">
        <v>0</v>
      </c>
      <c r="F306" s="173"/>
    </row>
    <row r="307" spans="1:6">
      <c r="A307" s="167" t="s">
        <v>178</v>
      </c>
      <c r="B307" s="167" t="s">
        <v>6</v>
      </c>
      <c r="C307" s="168" t="s">
        <v>7</v>
      </c>
      <c r="D307" s="169">
        <v>0</v>
      </c>
      <c r="E307" s="169">
        <v>0</v>
      </c>
      <c r="F307" s="173"/>
    </row>
    <row r="308" spans="1:6" ht="24">
      <c r="A308" s="170" t="s">
        <v>530</v>
      </c>
      <c r="B308" s="170" t="s">
        <v>94</v>
      </c>
      <c r="C308" s="171" t="s">
        <v>531</v>
      </c>
      <c r="D308" s="172">
        <v>0</v>
      </c>
      <c r="E308" s="172">
        <v>0</v>
      </c>
      <c r="F308" s="173"/>
    </row>
    <row r="309" spans="1:6">
      <c r="A309" s="167" t="s">
        <v>178</v>
      </c>
      <c r="B309" s="167" t="s">
        <v>10</v>
      </c>
      <c r="C309" s="168" t="s">
        <v>11</v>
      </c>
      <c r="D309" s="169">
        <v>0</v>
      </c>
      <c r="E309" s="169">
        <v>0</v>
      </c>
      <c r="F309" s="173"/>
    </row>
    <row r="310" spans="1:6" ht="24">
      <c r="A310" s="170" t="s">
        <v>532</v>
      </c>
      <c r="B310" s="170" t="s">
        <v>99</v>
      </c>
      <c r="C310" s="171" t="s">
        <v>533</v>
      </c>
      <c r="D310" s="172">
        <v>0</v>
      </c>
      <c r="E310" s="172">
        <v>0</v>
      </c>
      <c r="F310" s="173"/>
    </row>
    <row r="311" spans="1:6">
      <c r="A311" s="164" t="s">
        <v>196</v>
      </c>
      <c r="B311" s="164" t="s">
        <v>502</v>
      </c>
      <c r="C311" s="165" t="s">
        <v>503</v>
      </c>
      <c r="D311" s="166">
        <v>0</v>
      </c>
      <c r="E311" s="166">
        <v>0</v>
      </c>
      <c r="F311" s="173"/>
    </row>
    <row r="312" spans="1:6">
      <c r="A312" s="167" t="s">
        <v>178</v>
      </c>
      <c r="B312" s="167" t="s">
        <v>2</v>
      </c>
      <c r="C312" s="168" t="s">
        <v>3</v>
      </c>
      <c r="D312" s="169">
        <v>0</v>
      </c>
      <c r="E312" s="169">
        <v>0</v>
      </c>
      <c r="F312" s="173"/>
    </row>
    <row r="313" spans="1:6">
      <c r="A313" s="170" t="s">
        <v>534</v>
      </c>
      <c r="B313" s="170" t="s">
        <v>163</v>
      </c>
      <c r="C313" s="171" t="s">
        <v>535</v>
      </c>
      <c r="D313" s="172">
        <v>0</v>
      </c>
      <c r="E313" s="172">
        <v>0</v>
      </c>
      <c r="F313" s="173"/>
    </row>
    <row r="314" spans="1:6">
      <c r="A314" s="170" t="s">
        <v>536</v>
      </c>
      <c r="B314" s="170" t="s">
        <v>308</v>
      </c>
      <c r="C314" s="171" t="s">
        <v>537</v>
      </c>
      <c r="D314" s="172">
        <v>0</v>
      </c>
      <c r="E314" s="172">
        <v>0</v>
      </c>
      <c r="F314" s="173"/>
    </row>
    <row r="315" spans="1:6">
      <c r="A315" s="167" t="s">
        <v>178</v>
      </c>
      <c r="B315" s="167" t="s">
        <v>4</v>
      </c>
      <c r="C315" s="168" t="s">
        <v>5</v>
      </c>
      <c r="D315" s="169">
        <v>0</v>
      </c>
      <c r="E315" s="169">
        <v>0</v>
      </c>
      <c r="F315" s="173"/>
    </row>
    <row r="316" spans="1:6" ht="24">
      <c r="A316" s="170" t="s">
        <v>538</v>
      </c>
      <c r="B316" s="170" t="s">
        <v>93</v>
      </c>
      <c r="C316" s="171" t="s">
        <v>529</v>
      </c>
      <c r="D316" s="172">
        <v>0</v>
      </c>
      <c r="E316" s="172">
        <v>0</v>
      </c>
      <c r="F316" s="173"/>
    </row>
    <row r="317" spans="1:6">
      <c r="A317" s="167" t="s">
        <v>178</v>
      </c>
      <c r="B317" s="167" t="s">
        <v>6</v>
      </c>
      <c r="C317" s="168" t="s">
        <v>7</v>
      </c>
      <c r="D317" s="169">
        <v>0</v>
      </c>
      <c r="E317" s="169">
        <v>0</v>
      </c>
      <c r="F317" s="173"/>
    </row>
    <row r="318" spans="1:6" ht="24">
      <c r="A318" s="170" t="s">
        <v>539</v>
      </c>
      <c r="B318" s="170" t="s">
        <v>94</v>
      </c>
      <c r="C318" s="171" t="s">
        <v>540</v>
      </c>
      <c r="D318" s="172">
        <v>0</v>
      </c>
      <c r="E318" s="172">
        <v>0</v>
      </c>
      <c r="F318" s="173"/>
    </row>
    <row r="319" spans="1:6" ht="24">
      <c r="A319" s="170" t="s">
        <v>541</v>
      </c>
      <c r="B319" s="170" t="s">
        <v>164</v>
      </c>
      <c r="C319" s="171" t="s">
        <v>542</v>
      </c>
      <c r="D319" s="172">
        <v>0</v>
      </c>
      <c r="E319" s="172">
        <v>0</v>
      </c>
      <c r="F319" s="173"/>
    </row>
    <row r="320" spans="1:6">
      <c r="A320" s="167" t="s">
        <v>178</v>
      </c>
      <c r="B320" s="167" t="s">
        <v>10</v>
      </c>
      <c r="C320" s="168" t="s">
        <v>11</v>
      </c>
      <c r="D320" s="169">
        <v>0</v>
      </c>
      <c r="E320" s="169">
        <v>0</v>
      </c>
      <c r="F320" s="173"/>
    </row>
    <row r="321" spans="1:6" ht="24">
      <c r="A321" s="170" t="s">
        <v>543</v>
      </c>
      <c r="B321" s="170" t="s">
        <v>97</v>
      </c>
      <c r="C321" s="171" t="s">
        <v>544</v>
      </c>
      <c r="D321" s="172">
        <v>0</v>
      </c>
      <c r="E321" s="172">
        <v>0</v>
      </c>
      <c r="F321" s="173"/>
    </row>
    <row r="322" spans="1:6" ht="24">
      <c r="A322" s="170" t="s">
        <v>545</v>
      </c>
      <c r="B322" s="170" t="s">
        <v>99</v>
      </c>
      <c r="C322" s="171" t="s">
        <v>546</v>
      </c>
      <c r="D322" s="172">
        <v>0</v>
      </c>
      <c r="E322" s="172">
        <v>0</v>
      </c>
      <c r="F322" s="173"/>
    </row>
    <row r="323" spans="1:6">
      <c r="A323" s="167" t="s">
        <v>178</v>
      </c>
      <c r="B323" s="167" t="s">
        <v>14</v>
      </c>
      <c r="C323" s="168" t="s">
        <v>15</v>
      </c>
      <c r="D323" s="169">
        <v>0</v>
      </c>
      <c r="E323" s="169">
        <v>0</v>
      </c>
      <c r="F323" s="173"/>
    </row>
    <row r="324" spans="1:6">
      <c r="A324" s="170" t="s">
        <v>547</v>
      </c>
      <c r="B324" s="170" t="s">
        <v>123</v>
      </c>
      <c r="C324" s="171" t="s">
        <v>423</v>
      </c>
      <c r="D324" s="172">
        <v>0</v>
      </c>
      <c r="E324" s="172">
        <v>0</v>
      </c>
      <c r="F324" s="173"/>
    </row>
    <row r="325" spans="1:6">
      <c r="A325" s="170" t="s">
        <v>548</v>
      </c>
      <c r="B325" s="170" t="s">
        <v>125</v>
      </c>
      <c r="C325" s="171" t="s">
        <v>425</v>
      </c>
      <c r="D325" s="172">
        <v>0</v>
      </c>
      <c r="E325" s="172">
        <v>0</v>
      </c>
      <c r="F325" s="173"/>
    </row>
    <row r="326" spans="1:6">
      <c r="A326" s="167" t="s">
        <v>178</v>
      </c>
      <c r="B326" s="167" t="s">
        <v>16</v>
      </c>
      <c r="C326" s="168" t="s">
        <v>17</v>
      </c>
      <c r="D326" s="169">
        <v>0</v>
      </c>
      <c r="E326" s="169">
        <v>0</v>
      </c>
      <c r="F326" s="173"/>
    </row>
    <row r="327" spans="1:6">
      <c r="A327" s="170" t="s">
        <v>549</v>
      </c>
      <c r="B327" s="170" t="s">
        <v>167</v>
      </c>
      <c r="C327" s="171" t="s">
        <v>550</v>
      </c>
      <c r="D327" s="172">
        <v>0</v>
      </c>
      <c r="E327" s="172">
        <v>0</v>
      </c>
      <c r="F327" s="173"/>
    </row>
    <row r="328" spans="1:6" ht="24">
      <c r="A328" s="161" t="s">
        <v>493</v>
      </c>
      <c r="B328" s="161" t="s">
        <v>551</v>
      </c>
      <c r="C328" s="162" t="s">
        <v>552</v>
      </c>
      <c r="D328" s="163">
        <v>64900</v>
      </c>
      <c r="E328" s="163">
        <v>47583.68</v>
      </c>
      <c r="F328" s="175">
        <f t="shared" si="5"/>
        <v>0.73318459167950689</v>
      </c>
    </row>
    <row r="329" spans="1:6">
      <c r="A329" s="164" t="s">
        <v>196</v>
      </c>
      <c r="B329" s="164" t="s">
        <v>197</v>
      </c>
      <c r="C329" s="165" t="s">
        <v>198</v>
      </c>
      <c r="D329" s="166">
        <f>D330+D333+D335+D338+D342+D345</f>
        <v>13490</v>
      </c>
      <c r="E329" s="166">
        <f>E330+E333+E335+E338+E342+E345</f>
        <v>13489.93</v>
      </c>
      <c r="F329" s="174">
        <f t="shared" si="5"/>
        <v>0.99999481097108966</v>
      </c>
    </row>
    <row r="330" spans="1:6">
      <c r="A330" s="167" t="s">
        <v>178</v>
      </c>
      <c r="B330" s="167" t="s">
        <v>2</v>
      </c>
      <c r="C330" s="168" t="s">
        <v>3</v>
      </c>
      <c r="D330" s="169">
        <f>SUM(D331:D332)</f>
        <v>11775</v>
      </c>
      <c r="E330" s="169">
        <f>SUM(E331:E332)</f>
        <v>11774.93</v>
      </c>
      <c r="F330" s="173">
        <f t="shared" si="5"/>
        <v>0.99999405520169848</v>
      </c>
    </row>
    <row r="331" spans="1:6">
      <c r="A331" s="170" t="s">
        <v>553</v>
      </c>
      <c r="B331" s="170" t="s">
        <v>163</v>
      </c>
      <c r="C331" s="171" t="s">
        <v>535</v>
      </c>
      <c r="D331" s="172">
        <v>9520</v>
      </c>
      <c r="E331" s="172">
        <v>9519.93</v>
      </c>
      <c r="F331" s="173">
        <f t="shared" si="5"/>
        <v>0.99999264705882351</v>
      </c>
    </row>
    <row r="332" spans="1:6">
      <c r="A332" s="170" t="s">
        <v>554</v>
      </c>
      <c r="B332" s="170" t="s">
        <v>308</v>
      </c>
      <c r="C332" s="171" t="s">
        <v>537</v>
      </c>
      <c r="D332" s="172">
        <v>2255</v>
      </c>
      <c r="E332" s="172">
        <v>2255</v>
      </c>
      <c r="F332" s="173">
        <f t="shared" si="5"/>
        <v>1</v>
      </c>
    </row>
    <row r="333" spans="1:6">
      <c r="A333" s="167" t="s">
        <v>178</v>
      </c>
      <c r="B333" s="167" t="s">
        <v>4</v>
      </c>
      <c r="C333" s="168" t="s">
        <v>5</v>
      </c>
      <c r="D333" s="169">
        <v>0</v>
      </c>
      <c r="E333" s="169">
        <v>0</v>
      </c>
      <c r="F333" s="173"/>
    </row>
    <row r="334" spans="1:6" ht="24">
      <c r="A334" s="170" t="s">
        <v>555</v>
      </c>
      <c r="B334" s="170" t="s">
        <v>93</v>
      </c>
      <c r="C334" s="171" t="s">
        <v>529</v>
      </c>
      <c r="D334" s="172">
        <v>0</v>
      </c>
      <c r="E334" s="172">
        <v>0</v>
      </c>
      <c r="F334" s="173"/>
    </row>
    <row r="335" spans="1:6">
      <c r="A335" s="167" t="s">
        <v>178</v>
      </c>
      <c r="B335" s="167" t="s">
        <v>6</v>
      </c>
      <c r="C335" s="168" t="s">
        <v>7</v>
      </c>
      <c r="D335" s="169">
        <f>SUM(D336:D337)</f>
        <v>1715</v>
      </c>
      <c r="E335" s="169">
        <f>SUM(E336:E337)</f>
        <v>1715</v>
      </c>
      <c r="F335" s="173">
        <f t="shared" si="5"/>
        <v>1</v>
      </c>
    </row>
    <row r="336" spans="1:6" ht="24">
      <c r="A336" s="170" t="s">
        <v>556</v>
      </c>
      <c r="B336" s="170" t="s">
        <v>94</v>
      </c>
      <c r="C336" s="171" t="s">
        <v>540</v>
      </c>
      <c r="D336" s="172">
        <v>1715</v>
      </c>
      <c r="E336" s="172">
        <v>1715</v>
      </c>
      <c r="F336" s="173">
        <f t="shared" si="5"/>
        <v>1</v>
      </c>
    </row>
    <row r="337" spans="1:6" ht="24">
      <c r="A337" s="170" t="s">
        <v>557</v>
      </c>
      <c r="B337" s="170" t="s">
        <v>164</v>
      </c>
      <c r="C337" s="171" t="s">
        <v>558</v>
      </c>
      <c r="D337" s="172">
        <v>0</v>
      </c>
      <c r="E337" s="172">
        <v>0</v>
      </c>
      <c r="F337" s="173"/>
    </row>
    <row r="338" spans="1:6">
      <c r="A338" s="167" t="s">
        <v>178</v>
      </c>
      <c r="B338" s="167" t="s">
        <v>10</v>
      </c>
      <c r="C338" s="168" t="s">
        <v>11</v>
      </c>
      <c r="D338" s="169">
        <f>SUM(D339:D341)</f>
        <v>0</v>
      </c>
      <c r="E338" s="169">
        <f>SUM(E339:E341)</f>
        <v>0</v>
      </c>
      <c r="F338" s="173"/>
    </row>
    <row r="339" spans="1:6" ht="24">
      <c r="A339" s="170" t="s">
        <v>559</v>
      </c>
      <c r="B339" s="170" t="s">
        <v>97</v>
      </c>
      <c r="C339" s="171" t="s">
        <v>544</v>
      </c>
      <c r="D339" s="172">
        <v>0</v>
      </c>
      <c r="E339" s="172">
        <v>0</v>
      </c>
      <c r="F339" s="173"/>
    </row>
    <row r="340" spans="1:6" ht="24">
      <c r="A340" s="170" t="s">
        <v>560</v>
      </c>
      <c r="B340" s="170" t="s">
        <v>99</v>
      </c>
      <c r="C340" s="171" t="s">
        <v>561</v>
      </c>
      <c r="D340" s="172">
        <v>0</v>
      </c>
      <c r="E340" s="172">
        <v>0</v>
      </c>
      <c r="F340" s="173"/>
    </row>
    <row r="341" spans="1:6" ht="24">
      <c r="A341" s="170" t="s">
        <v>562</v>
      </c>
      <c r="B341" s="170" t="s">
        <v>166</v>
      </c>
      <c r="C341" s="171" t="s">
        <v>239</v>
      </c>
      <c r="D341" s="172">
        <v>0</v>
      </c>
      <c r="E341" s="172">
        <v>0</v>
      </c>
      <c r="F341" s="173"/>
    </row>
    <row r="342" spans="1:6">
      <c r="A342" s="167" t="s">
        <v>178</v>
      </c>
      <c r="B342" s="167" t="s">
        <v>14</v>
      </c>
      <c r="C342" s="168" t="s">
        <v>15</v>
      </c>
      <c r="D342" s="169">
        <f>SUM(D343:D344)</f>
        <v>0</v>
      </c>
      <c r="E342" s="169">
        <f>SUM(E343:E344)</f>
        <v>0</v>
      </c>
      <c r="F342" s="173"/>
    </row>
    <row r="343" spans="1:6">
      <c r="A343" s="170" t="s">
        <v>563</v>
      </c>
      <c r="B343" s="170" t="s">
        <v>123</v>
      </c>
      <c r="C343" s="171" t="s">
        <v>423</v>
      </c>
      <c r="D343" s="172">
        <v>0</v>
      </c>
      <c r="E343" s="172">
        <v>0</v>
      </c>
      <c r="F343" s="173"/>
    </row>
    <row r="344" spans="1:6">
      <c r="A344" s="170" t="s">
        <v>564</v>
      </c>
      <c r="B344" s="170" t="s">
        <v>125</v>
      </c>
      <c r="C344" s="171" t="s">
        <v>425</v>
      </c>
      <c r="D344" s="172">
        <v>0</v>
      </c>
      <c r="E344" s="172">
        <v>0</v>
      </c>
      <c r="F344" s="173"/>
    </row>
    <row r="345" spans="1:6">
      <c r="A345" s="167" t="s">
        <v>178</v>
      </c>
      <c r="B345" s="167" t="s">
        <v>16</v>
      </c>
      <c r="C345" s="168" t="s">
        <v>17</v>
      </c>
      <c r="D345" s="169">
        <f>D346</f>
        <v>0</v>
      </c>
      <c r="E345" s="169">
        <f>E346</f>
        <v>0</v>
      </c>
      <c r="F345" s="173"/>
    </row>
    <row r="346" spans="1:6">
      <c r="A346" s="170" t="s">
        <v>565</v>
      </c>
      <c r="B346" s="170" t="s">
        <v>167</v>
      </c>
      <c r="C346" s="171" t="s">
        <v>550</v>
      </c>
      <c r="D346" s="172">
        <v>0</v>
      </c>
      <c r="E346" s="172">
        <v>0</v>
      </c>
      <c r="F346" s="173"/>
    </row>
    <row r="347" spans="1:6" ht="24">
      <c r="A347" s="161" t="s">
        <v>493</v>
      </c>
      <c r="B347" s="161" t="s">
        <v>566</v>
      </c>
      <c r="C347" s="162" t="s">
        <v>567</v>
      </c>
      <c r="D347" s="163">
        <v>0</v>
      </c>
      <c r="E347" s="163">
        <v>0</v>
      </c>
      <c r="F347" s="173"/>
    </row>
    <row r="348" spans="1:6">
      <c r="A348" s="164" t="s">
        <v>196</v>
      </c>
      <c r="B348" s="164" t="s">
        <v>290</v>
      </c>
      <c r="C348" s="165" t="s">
        <v>291</v>
      </c>
      <c r="D348" s="166">
        <v>0</v>
      </c>
      <c r="E348" s="166">
        <v>0</v>
      </c>
      <c r="F348" s="173"/>
    </row>
    <row r="349" spans="1:6">
      <c r="A349" s="167" t="s">
        <v>178</v>
      </c>
      <c r="B349" s="167" t="s">
        <v>10</v>
      </c>
      <c r="C349" s="168" t="s">
        <v>11</v>
      </c>
      <c r="D349" s="169">
        <v>0</v>
      </c>
      <c r="E349" s="169">
        <v>0</v>
      </c>
      <c r="F349" s="173"/>
    </row>
    <row r="350" spans="1:6">
      <c r="A350" s="170" t="s">
        <v>568</v>
      </c>
      <c r="B350" s="170" t="s">
        <v>97</v>
      </c>
      <c r="C350" s="171" t="s">
        <v>210</v>
      </c>
      <c r="D350" s="172">
        <v>0</v>
      </c>
      <c r="E350" s="172">
        <v>0</v>
      </c>
      <c r="F350" s="173"/>
    </row>
    <row r="351" spans="1:6">
      <c r="A351" s="167" t="s">
        <v>178</v>
      </c>
      <c r="B351" s="167" t="s">
        <v>12</v>
      </c>
      <c r="C351" s="168" t="s">
        <v>13</v>
      </c>
      <c r="D351" s="169">
        <v>0</v>
      </c>
      <c r="E351" s="169">
        <v>0</v>
      </c>
      <c r="F351" s="173"/>
    </row>
    <row r="352" spans="1:6">
      <c r="A352" s="170" t="s">
        <v>569</v>
      </c>
      <c r="B352" s="170" t="s">
        <v>107</v>
      </c>
      <c r="C352" s="171" t="s">
        <v>570</v>
      </c>
      <c r="D352" s="172">
        <v>0</v>
      </c>
      <c r="E352" s="172">
        <v>0</v>
      </c>
      <c r="F352" s="173"/>
    </row>
    <row r="353" spans="1:6">
      <c r="A353" s="167" t="s">
        <v>178</v>
      </c>
      <c r="B353" s="167" t="s">
        <v>14</v>
      </c>
      <c r="C353" s="168" t="s">
        <v>15</v>
      </c>
      <c r="D353" s="169">
        <v>0</v>
      </c>
      <c r="E353" s="169">
        <v>0</v>
      </c>
      <c r="F353" s="173"/>
    </row>
    <row r="354" spans="1:6" ht="24">
      <c r="A354" s="170" t="s">
        <v>571</v>
      </c>
      <c r="B354" s="170" t="s">
        <v>113</v>
      </c>
      <c r="C354" s="171" t="s">
        <v>252</v>
      </c>
      <c r="D354" s="172">
        <v>0</v>
      </c>
      <c r="E354" s="172">
        <v>0</v>
      </c>
      <c r="F354" s="173"/>
    </row>
    <row r="355" spans="1:6">
      <c r="A355" s="170" t="s">
        <v>572</v>
      </c>
      <c r="B355" s="170" t="s">
        <v>125</v>
      </c>
      <c r="C355" s="171" t="s">
        <v>265</v>
      </c>
      <c r="D355" s="172">
        <v>0</v>
      </c>
      <c r="E355" s="172">
        <v>0</v>
      </c>
      <c r="F355" s="173"/>
    </row>
    <row r="356" spans="1:6">
      <c r="A356" s="167" t="s">
        <v>178</v>
      </c>
      <c r="B356" s="167" t="s">
        <v>16</v>
      </c>
      <c r="C356" s="168" t="s">
        <v>17</v>
      </c>
      <c r="D356" s="169">
        <v>0</v>
      </c>
      <c r="E356" s="169">
        <v>0</v>
      </c>
      <c r="F356" s="173"/>
    </row>
    <row r="357" spans="1:6">
      <c r="A357" s="170" t="s">
        <v>573</v>
      </c>
      <c r="B357" s="170" t="s">
        <v>225</v>
      </c>
      <c r="C357" s="171" t="s">
        <v>226</v>
      </c>
      <c r="D357" s="172">
        <v>0</v>
      </c>
      <c r="E357" s="172">
        <v>0</v>
      </c>
      <c r="F357" s="173"/>
    </row>
    <row r="358" spans="1:6" ht="24">
      <c r="A358" s="161" t="s">
        <v>493</v>
      </c>
      <c r="B358" s="161" t="s">
        <v>574</v>
      </c>
      <c r="C358" s="162" t="s">
        <v>575</v>
      </c>
      <c r="D358" s="163">
        <v>0</v>
      </c>
      <c r="E358" s="163">
        <v>0</v>
      </c>
      <c r="F358" s="173"/>
    </row>
    <row r="359" spans="1:6">
      <c r="A359" s="164" t="s">
        <v>196</v>
      </c>
      <c r="B359" s="164" t="s">
        <v>207</v>
      </c>
      <c r="C359" s="165" t="s">
        <v>208</v>
      </c>
      <c r="D359" s="166">
        <v>0</v>
      </c>
      <c r="E359" s="166">
        <v>0</v>
      </c>
      <c r="F359" s="173"/>
    </row>
    <row r="360" spans="1:6" ht="24">
      <c r="A360" s="167" t="s">
        <v>178</v>
      </c>
      <c r="B360" s="167" t="s">
        <v>330</v>
      </c>
      <c r="C360" s="168" t="s">
        <v>331</v>
      </c>
      <c r="D360" s="169">
        <v>0</v>
      </c>
      <c r="E360" s="169">
        <v>0</v>
      </c>
      <c r="F360" s="173"/>
    </row>
    <row r="361" spans="1:6">
      <c r="A361" s="170" t="s">
        <v>576</v>
      </c>
      <c r="B361" s="170" t="s">
        <v>333</v>
      </c>
      <c r="C361" s="171" t="s">
        <v>334</v>
      </c>
      <c r="D361" s="172">
        <v>0</v>
      </c>
      <c r="E361" s="172">
        <v>0</v>
      </c>
      <c r="F361" s="173"/>
    </row>
    <row r="362" spans="1:6">
      <c r="A362" s="164" t="s">
        <v>196</v>
      </c>
      <c r="B362" s="164" t="s">
        <v>502</v>
      </c>
      <c r="C362" s="165" t="s">
        <v>503</v>
      </c>
      <c r="D362" s="166">
        <v>0</v>
      </c>
      <c r="E362" s="166">
        <v>0</v>
      </c>
      <c r="F362" s="173"/>
    </row>
    <row r="363" spans="1:6">
      <c r="A363" s="167" t="s">
        <v>178</v>
      </c>
      <c r="B363" s="167" t="s">
        <v>12</v>
      </c>
      <c r="C363" s="168" t="s">
        <v>13</v>
      </c>
      <c r="D363" s="169">
        <v>0</v>
      </c>
      <c r="E363" s="169">
        <v>0</v>
      </c>
      <c r="F363" s="173"/>
    </row>
    <row r="364" spans="1:6">
      <c r="A364" s="170" t="s">
        <v>577</v>
      </c>
      <c r="B364" s="170" t="s">
        <v>101</v>
      </c>
      <c r="C364" s="171" t="s">
        <v>578</v>
      </c>
      <c r="D364" s="172">
        <v>0</v>
      </c>
      <c r="E364" s="172">
        <v>0</v>
      </c>
      <c r="F364" s="173"/>
    </row>
    <row r="365" spans="1:6">
      <c r="A365" s="167" t="s">
        <v>178</v>
      </c>
      <c r="B365" s="167" t="s">
        <v>24</v>
      </c>
      <c r="C365" s="168" t="s">
        <v>25</v>
      </c>
      <c r="D365" s="169">
        <v>0</v>
      </c>
      <c r="E365" s="169">
        <v>0</v>
      </c>
      <c r="F365" s="173"/>
    </row>
    <row r="366" spans="1:6">
      <c r="A366" s="170" t="s">
        <v>579</v>
      </c>
      <c r="B366" s="170" t="s">
        <v>141</v>
      </c>
      <c r="C366" s="171" t="s">
        <v>580</v>
      </c>
      <c r="D366" s="172">
        <v>0</v>
      </c>
      <c r="E366" s="172">
        <v>0</v>
      </c>
      <c r="F366" s="173"/>
    </row>
    <row r="367" spans="1:6">
      <c r="A367" s="170" t="s">
        <v>581</v>
      </c>
      <c r="B367" s="170" t="s">
        <v>143</v>
      </c>
      <c r="C367" s="171" t="s">
        <v>343</v>
      </c>
      <c r="D367" s="172">
        <v>0</v>
      </c>
      <c r="E367" s="172">
        <v>0</v>
      </c>
      <c r="F367" s="173"/>
    </row>
    <row r="368" spans="1:6" ht="24">
      <c r="A368" s="161" t="s">
        <v>493</v>
      </c>
      <c r="B368" s="161" t="s">
        <v>582</v>
      </c>
      <c r="C368" s="162" t="s">
        <v>583</v>
      </c>
      <c r="D368" s="163">
        <f>D369+D372</f>
        <v>16876</v>
      </c>
      <c r="E368" s="163">
        <f>E369+E372</f>
        <v>20.61</v>
      </c>
      <c r="F368" s="175">
        <f t="shared" ref="F368:F379" si="6">E368/D368</f>
        <v>1.2212609623133443E-3</v>
      </c>
    </row>
    <row r="369" spans="1:6">
      <c r="A369" s="164" t="s">
        <v>196</v>
      </c>
      <c r="B369" s="164" t="s">
        <v>207</v>
      </c>
      <c r="C369" s="165" t="s">
        <v>208</v>
      </c>
      <c r="D369" s="166">
        <f>D370</f>
        <v>21</v>
      </c>
      <c r="E369" s="166">
        <f>E370</f>
        <v>20.61</v>
      </c>
      <c r="F369" s="174">
        <f t="shared" si="6"/>
        <v>0.98142857142857143</v>
      </c>
    </row>
    <row r="370" spans="1:6">
      <c r="A370" s="167" t="s">
        <v>178</v>
      </c>
      <c r="B370" s="167" t="s">
        <v>2</v>
      </c>
      <c r="C370" s="168" t="s">
        <v>3</v>
      </c>
      <c r="D370" s="169">
        <f>D371</f>
        <v>21</v>
      </c>
      <c r="E370" s="169">
        <f>E371</f>
        <v>20.61</v>
      </c>
      <c r="F370" s="173">
        <f t="shared" si="6"/>
        <v>0.98142857142857143</v>
      </c>
    </row>
    <row r="371" spans="1:6" ht="24">
      <c r="A371" s="170" t="s">
        <v>584</v>
      </c>
      <c r="B371" s="170" t="s">
        <v>163</v>
      </c>
      <c r="C371" s="171" t="s">
        <v>585</v>
      </c>
      <c r="D371" s="172">
        <v>21</v>
      </c>
      <c r="E371" s="172">
        <v>20.61</v>
      </c>
      <c r="F371" s="173">
        <f t="shared" si="6"/>
        <v>0.98142857142857143</v>
      </c>
    </row>
    <row r="372" spans="1:6">
      <c r="A372" s="164" t="s">
        <v>196</v>
      </c>
      <c r="B372" s="164" t="s">
        <v>290</v>
      </c>
      <c r="C372" s="165" t="s">
        <v>291</v>
      </c>
      <c r="D372" s="166">
        <f>D373+D375+D377</f>
        <v>16855</v>
      </c>
      <c r="E372" s="166">
        <f>E373+E375+E377</f>
        <v>0</v>
      </c>
      <c r="F372" s="174">
        <f t="shared" si="6"/>
        <v>0</v>
      </c>
    </row>
    <row r="373" spans="1:6">
      <c r="A373" s="167" t="s">
        <v>178</v>
      </c>
      <c r="B373" s="167" t="s">
        <v>2</v>
      </c>
      <c r="C373" s="168" t="s">
        <v>3</v>
      </c>
      <c r="D373" s="169">
        <f>D374</f>
        <v>14855</v>
      </c>
      <c r="E373" s="169">
        <f>E374</f>
        <v>0</v>
      </c>
      <c r="F373" s="173">
        <f t="shared" si="6"/>
        <v>0</v>
      </c>
    </row>
    <row r="374" spans="1:6" ht="24">
      <c r="A374" s="170" t="s">
        <v>586</v>
      </c>
      <c r="B374" s="170" t="s">
        <v>163</v>
      </c>
      <c r="C374" s="171" t="s">
        <v>587</v>
      </c>
      <c r="D374" s="172">
        <v>14855</v>
      </c>
      <c r="E374" s="172">
        <v>0</v>
      </c>
      <c r="F374" s="173">
        <f t="shared" si="6"/>
        <v>0</v>
      </c>
    </row>
    <row r="375" spans="1:6">
      <c r="A375" s="167" t="s">
        <v>178</v>
      </c>
      <c r="B375" s="167" t="s">
        <v>4</v>
      </c>
      <c r="C375" s="168" t="s">
        <v>5</v>
      </c>
      <c r="D375" s="169">
        <f>D376</f>
        <v>650</v>
      </c>
      <c r="E375" s="169">
        <v>0</v>
      </c>
      <c r="F375" s="173">
        <f t="shared" si="6"/>
        <v>0</v>
      </c>
    </row>
    <row r="376" spans="1:6" ht="24">
      <c r="A376" s="170" t="s">
        <v>588</v>
      </c>
      <c r="B376" s="170" t="s">
        <v>93</v>
      </c>
      <c r="C376" s="171" t="s">
        <v>589</v>
      </c>
      <c r="D376" s="172">
        <v>650</v>
      </c>
      <c r="E376" s="172">
        <v>0</v>
      </c>
      <c r="F376" s="173">
        <f t="shared" si="6"/>
        <v>0</v>
      </c>
    </row>
    <row r="377" spans="1:6">
      <c r="A377" s="167" t="s">
        <v>178</v>
      </c>
      <c r="B377" s="167" t="s">
        <v>10</v>
      </c>
      <c r="C377" s="168" t="s">
        <v>11</v>
      </c>
      <c r="D377" s="169">
        <f>D378</f>
        <v>1350</v>
      </c>
      <c r="E377" s="169">
        <f>E378</f>
        <v>0</v>
      </c>
      <c r="F377" s="173">
        <f t="shared" si="6"/>
        <v>0</v>
      </c>
    </row>
    <row r="378" spans="1:6">
      <c r="A378" s="170" t="s">
        <v>590</v>
      </c>
      <c r="B378" s="170" t="s">
        <v>99</v>
      </c>
      <c r="C378" s="171" t="s">
        <v>591</v>
      </c>
      <c r="D378" s="172">
        <v>1350</v>
      </c>
      <c r="E378" s="172">
        <v>0</v>
      </c>
      <c r="F378" s="173">
        <f t="shared" si="6"/>
        <v>0</v>
      </c>
    </row>
    <row r="379" spans="1:6" ht="24">
      <c r="A379" s="161" t="s">
        <v>493</v>
      </c>
      <c r="B379" s="161" t="s">
        <v>592</v>
      </c>
      <c r="C379" s="162" t="s">
        <v>593</v>
      </c>
      <c r="D379" s="163">
        <v>183882</v>
      </c>
      <c r="E379" s="163">
        <v>183881.12</v>
      </c>
      <c r="F379" s="175">
        <f t="shared" si="6"/>
        <v>0.99999521432222838</v>
      </c>
    </row>
    <row r="380" spans="1:6">
      <c r="A380" s="164" t="s">
        <v>196</v>
      </c>
      <c r="B380" s="164" t="s">
        <v>197</v>
      </c>
      <c r="C380" s="165" t="s">
        <v>198</v>
      </c>
      <c r="D380" s="166">
        <v>0</v>
      </c>
      <c r="E380" s="166">
        <v>0</v>
      </c>
      <c r="F380" s="174"/>
    </row>
    <row r="381" spans="1:6">
      <c r="A381" s="167" t="s">
        <v>178</v>
      </c>
      <c r="B381" s="167" t="s">
        <v>2</v>
      </c>
      <c r="C381" s="168" t="s">
        <v>3</v>
      </c>
      <c r="D381" s="169">
        <v>0</v>
      </c>
      <c r="E381" s="169">
        <v>0</v>
      </c>
      <c r="F381" s="173"/>
    </row>
    <row r="382" spans="1:6">
      <c r="A382" s="170" t="s">
        <v>594</v>
      </c>
      <c r="B382" s="170" t="s">
        <v>163</v>
      </c>
      <c r="C382" s="171" t="s">
        <v>526</v>
      </c>
      <c r="D382" s="172">
        <v>0</v>
      </c>
      <c r="E382" s="172">
        <v>0</v>
      </c>
      <c r="F382" s="173"/>
    </row>
    <row r="383" spans="1:6">
      <c r="A383" s="170" t="s">
        <v>595</v>
      </c>
      <c r="B383" s="170" t="s">
        <v>308</v>
      </c>
      <c r="C383" s="171" t="s">
        <v>309</v>
      </c>
      <c r="D383" s="172">
        <v>0</v>
      </c>
      <c r="E383" s="172">
        <v>0</v>
      </c>
      <c r="F383" s="173"/>
    </row>
    <row r="384" spans="1:6">
      <c r="A384" s="167" t="s">
        <v>178</v>
      </c>
      <c r="B384" s="167" t="s">
        <v>4</v>
      </c>
      <c r="C384" s="168" t="s">
        <v>5</v>
      </c>
      <c r="D384" s="169">
        <v>0</v>
      </c>
      <c r="E384" s="169">
        <v>0</v>
      </c>
      <c r="F384" s="173"/>
    </row>
    <row r="385" spans="1:6" ht="24">
      <c r="A385" s="170" t="s">
        <v>596</v>
      </c>
      <c r="B385" s="170" t="s">
        <v>93</v>
      </c>
      <c r="C385" s="171" t="s">
        <v>597</v>
      </c>
      <c r="D385" s="172">
        <v>0</v>
      </c>
      <c r="E385" s="172">
        <v>0</v>
      </c>
      <c r="F385" s="173"/>
    </row>
    <row r="386" spans="1:6">
      <c r="A386" s="167" t="s">
        <v>178</v>
      </c>
      <c r="B386" s="167" t="s">
        <v>6</v>
      </c>
      <c r="C386" s="168" t="s">
        <v>7</v>
      </c>
      <c r="D386" s="169">
        <v>0</v>
      </c>
      <c r="E386" s="169">
        <v>0</v>
      </c>
      <c r="F386" s="173"/>
    </row>
    <row r="387" spans="1:6" ht="24">
      <c r="A387" s="170" t="s">
        <v>598</v>
      </c>
      <c r="B387" s="170" t="s">
        <v>94</v>
      </c>
      <c r="C387" s="171" t="s">
        <v>599</v>
      </c>
      <c r="D387" s="172">
        <v>0</v>
      </c>
      <c r="E387" s="172">
        <v>0</v>
      </c>
      <c r="F387" s="173"/>
    </row>
    <row r="388" spans="1:6">
      <c r="A388" s="167" t="s">
        <v>178</v>
      </c>
      <c r="B388" s="167" t="s">
        <v>10</v>
      </c>
      <c r="C388" s="168" t="s">
        <v>11</v>
      </c>
      <c r="D388" s="169">
        <v>0</v>
      </c>
      <c r="E388" s="169">
        <v>0</v>
      </c>
      <c r="F388" s="173"/>
    </row>
    <row r="389" spans="1:6" ht="24">
      <c r="A389" s="170" t="s">
        <v>600</v>
      </c>
      <c r="B389" s="170" t="s">
        <v>99</v>
      </c>
      <c r="C389" s="171" t="s">
        <v>601</v>
      </c>
      <c r="D389" s="172">
        <v>0</v>
      </c>
      <c r="E389" s="172">
        <v>0</v>
      </c>
      <c r="F389" s="173"/>
    </row>
    <row r="390" spans="1:6">
      <c r="A390" s="167" t="s">
        <v>178</v>
      </c>
      <c r="B390" s="167" t="s">
        <v>16</v>
      </c>
      <c r="C390" s="168" t="s">
        <v>17</v>
      </c>
      <c r="D390" s="169">
        <v>0</v>
      </c>
      <c r="E390" s="169">
        <v>0</v>
      </c>
      <c r="F390" s="173"/>
    </row>
    <row r="391" spans="1:6">
      <c r="A391" s="170" t="s">
        <v>602</v>
      </c>
      <c r="B391" s="170" t="s">
        <v>167</v>
      </c>
      <c r="C391" s="171" t="s">
        <v>603</v>
      </c>
      <c r="D391" s="172">
        <v>0</v>
      </c>
      <c r="E391" s="172">
        <v>0</v>
      </c>
      <c r="F391" s="173"/>
    </row>
    <row r="392" spans="1:6">
      <c r="A392" s="164" t="s">
        <v>196</v>
      </c>
      <c r="B392" s="164" t="s">
        <v>502</v>
      </c>
      <c r="C392" s="165" t="s">
        <v>503</v>
      </c>
      <c r="D392" s="166">
        <v>0</v>
      </c>
      <c r="E392" s="166">
        <v>0</v>
      </c>
      <c r="F392" s="174"/>
    </row>
    <row r="393" spans="1:6">
      <c r="A393" s="167" t="s">
        <v>178</v>
      </c>
      <c r="B393" s="167" t="s">
        <v>2</v>
      </c>
      <c r="C393" s="168" t="s">
        <v>3</v>
      </c>
      <c r="D393" s="169">
        <v>0</v>
      </c>
      <c r="E393" s="169">
        <v>0</v>
      </c>
      <c r="F393" s="173"/>
    </row>
    <row r="394" spans="1:6">
      <c r="A394" s="170" t="s">
        <v>604</v>
      </c>
      <c r="B394" s="170" t="s">
        <v>163</v>
      </c>
      <c r="C394" s="171" t="s">
        <v>526</v>
      </c>
      <c r="D394" s="172">
        <v>0</v>
      </c>
      <c r="E394" s="172">
        <v>0</v>
      </c>
      <c r="F394" s="173"/>
    </row>
    <row r="395" spans="1:6">
      <c r="A395" s="167" t="s">
        <v>178</v>
      </c>
      <c r="B395" s="167" t="s">
        <v>6</v>
      </c>
      <c r="C395" s="168" t="s">
        <v>7</v>
      </c>
      <c r="D395" s="169">
        <v>0</v>
      </c>
      <c r="E395" s="169">
        <v>0</v>
      </c>
      <c r="F395" s="173"/>
    </row>
    <row r="396" spans="1:6" ht="24">
      <c r="A396" s="170" t="s">
        <v>605</v>
      </c>
      <c r="B396" s="170" t="s">
        <v>94</v>
      </c>
      <c r="C396" s="171" t="s">
        <v>606</v>
      </c>
      <c r="D396" s="172">
        <v>0</v>
      </c>
      <c r="E396" s="172">
        <v>0</v>
      </c>
      <c r="F396" s="173"/>
    </row>
    <row r="397" spans="1:6">
      <c r="A397" s="167" t="s">
        <v>178</v>
      </c>
      <c r="B397" s="167" t="s">
        <v>10</v>
      </c>
      <c r="C397" s="168" t="s">
        <v>11</v>
      </c>
      <c r="D397" s="169">
        <v>0</v>
      </c>
      <c r="E397" s="169">
        <v>0</v>
      </c>
      <c r="F397" s="173"/>
    </row>
    <row r="398" spans="1:6" ht="24">
      <c r="A398" s="170" t="s">
        <v>607</v>
      </c>
      <c r="B398" s="170" t="s">
        <v>97</v>
      </c>
      <c r="C398" s="171" t="s">
        <v>608</v>
      </c>
      <c r="D398" s="172">
        <v>0</v>
      </c>
      <c r="E398" s="172">
        <v>0</v>
      </c>
      <c r="F398" s="173"/>
    </row>
    <row r="399" spans="1:6" s="126" customFormat="1" ht="24">
      <c r="A399" s="170" t="s">
        <v>609</v>
      </c>
      <c r="B399" s="170" t="s">
        <v>99</v>
      </c>
      <c r="C399" s="171" t="s">
        <v>601</v>
      </c>
      <c r="D399" s="172">
        <v>0</v>
      </c>
      <c r="E399" s="172">
        <v>0</v>
      </c>
      <c r="F399" s="173"/>
    </row>
    <row r="400" spans="1:6" s="126" customFormat="1" ht="24">
      <c r="A400" s="170" t="s">
        <v>610</v>
      </c>
      <c r="B400" s="170" t="s">
        <v>166</v>
      </c>
      <c r="C400" s="171" t="s">
        <v>611</v>
      </c>
      <c r="D400" s="172">
        <v>0</v>
      </c>
      <c r="E400" s="172">
        <v>0</v>
      </c>
      <c r="F400" s="173"/>
    </row>
    <row r="401" spans="1:6" s="126" customFormat="1" ht="12.75">
      <c r="A401" s="167" t="s">
        <v>178</v>
      </c>
      <c r="B401" s="167" t="s">
        <v>14</v>
      </c>
      <c r="C401" s="168" t="s">
        <v>15</v>
      </c>
      <c r="D401" s="169">
        <v>0</v>
      </c>
      <c r="E401" s="169">
        <v>0</v>
      </c>
      <c r="F401" s="173"/>
    </row>
    <row r="402" spans="1:6" s="126" customFormat="1" ht="24">
      <c r="A402" s="170" t="s">
        <v>612</v>
      </c>
      <c r="B402" s="170" t="s">
        <v>123</v>
      </c>
      <c r="C402" s="171" t="s">
        <v>613</v>
      </c>
      <c r="D402" s="172">
        <v>0</v>
      </c>
      <c r="E402" s="172">
        <v>0</v>
      </c>
      <c r="F402" s="173"/>
    </row>
    <row r="403" spans="1:6" ht="24">
      <c r="A403" s="161" t="s">
        <v>493</v>
      </c>
      <c r="B403" s="161" t="s">
        <v>635</v>
      </c>
      <c r="C403" s="162" t="s">
        <v>636</v>
      </c>
      <c r="D403" s="163">
        <f>D404+D414</f>
        <v>48657</v>
      </c>
      <c r="E403" s="163">
        <f>E404+E414</f>
        <v>48655.289999999994</v>
      </c>
      <c r="F403" s="175">
        <f t="shared" ref="F403:F421" si="7">E403/D403</f>
        <v>0.99996485603304752</v>
      </c>
    </row>
    <row r="404" spans="1:6">
      <c r="A404" s="164" t="s">
        <v>196</v>
      </c>
      <c r="B404" s="164" t="s">
        <v>197</v>
      </c>
      <c r="C404" s="165" t="s">
        <v>198</v>
      </c>
      <c r="D404" s="166">
        <f>D408</f>
        <v>3000</v>
      </c>
      <c r="E404" s="166">
        <f>E408</f>
        <v>3000</v>
      </c>
      <c r="F404" s="174">
        <f t="shared" si="7"/>
        <v>1</v>
      </c>
    </row>
    <row r="405" spans="1:6">
      <c r="A405" s="167" t="s">
        <v>178</v>
      </c>
      <c r="B405" s="167" t="s">
        <v>2</v>
      </c>
      <c r="C405" s="168" t="s">
        <v>3</v>
      </c>
      <c r="D405" s="169">
        <v>0</v>
      </c>
      <c r="E405" s="169">
        <v>0</v>
      </c>
      <c r="F405" s="173"/>
    </row>
    <row r="406" spans="1:6">
      <c r="A406" s="170" t="s">
        <v>637</v>
      </c>
      <c r="B406" s="170" t="s">
        <v>163</v>
      </c>
      <c r="C406" s="171" t="s">
        <v>535</v>
      </c>
      <c r="D406" s="172">
        <v>0</v>
      </c>
      <c r="E406" s="172">
        <v>0</v>
      </c>
      <c r="F406" s="173"/>
    </row>
    <row r="407" spans="1:6">
      <c r="A407" s="170" t="s">
        <v>638</v>
      </c>
      <c r="B407" s="170" t="s">
        <v>308</v>
      </c>
      <c r="C407" s="171" t="s">
        <v>537</v>
      </c>
      <c r="D407" s="172">
        <v>0</v>
      </c>
      <c r="E407" s="172" t="s">
        <v>688</v>
      </c>
      <c r="F407" s="173"/>
    </row>
    <row r="408" spans="1:6">
      <c r="A408" s="167" t="s">
        <v>178</v>
      </c>
      <c r="B408" s="167" t="s">
        <v>4</v>
      </c>
      <c r="C408" s="168" t="s">
        <v>5</v>
      </c>
      <c r="D408" s="169">
        <f>SUM(D409:D410)</f>
        <v>3000</v>
      </c>
      <c r="E408" s="169">
        <f>SUM(E409:E410)</f>
        <v>3000</v>
      </c>
      <c r="F408" s="173">
        <f t="shared" si="7"/>
        <v>1</v>
      </c>
    </row>
    <row r="409" spans="1:6" ht="24">
      <c r="A409" s="170" t="s">
        <v>639</v>
      </c>
      <c r="B409" s="170" t="s">
        <v>93</v>
      </c>
      <c r="C409" s="171" t="s">
        <v>529</v>
      </c>
      <c r="D409" s="172">
        <v>3000</v>
      </c>
      <c r="E409" s="172">
        <v>3000</v>
      </c>
      <c r="F409" s="173">
        <f t="shared" si="7"/>
        <v>1</v>
      </c>
    </row>
    <row r="410" spans="1:6">
      <c r="A410" s="167" t="s">
        <v>178</v>
      </c>
      <c r="B410" s="167" t="s">
        <v>6</v>
      </c>
      <c r="C410" s="168" t="s">
        <v>7</v>
      </c>
      <c r="D410" s="169">
        <v>0</v>
      </c>
      <c r="E410" s="169">
        <v>0</v>
      </c>
      <c r="F410" s="173"/>
    </row>
    <row r="411" spans="1:6" ht="24">
      <c r="A411" s="170" t="s">
        <v>640</v>
      </c>
      <c r="B411" s="170" t="s">
        <v>94</v>
      </c>
      <c r="C411" s="171" t="s">
        <v>641</v>
      </c>
      <c r="D411" s="172">
        <v>0</v>
      </c>
      <c r="E411" s="172">
        <v>0</v>
      </c>
      <c r="F411" s="173"/>
    </row>
    <row r="412" spans="1:6">
      <c r="A412" s="167" t="s">
        <v>178</v>
      </c>
      <c r="B412" s="167" t="s">
        <v>10</v>
      </c>
      <c r="C412" s="168" t="s">
        <v>11</v>
      </c>
      <c r="D412" s="169">
        <v>0</v>
      </c>
      <c r="E412" s="169">
        <v>0</v>
      </c>
      <c r="F412" s="173"/>
    </row>
    <row r="413" spans="1:6" ht="24">
      <c r="A413" s="170" t="s">
        <v>642</v>
      </c>
      <c r="B413" s="170" t="s">
        <v>99</v>
      </c>
      <c r="C413" s="171" t="s">
        <v>533</v>
      </c>
      <c r="D413" s="172">
        <v>0</v>
      </c>
      <c r="E413" s="172">
        <v>0</v>
      </c>
      <c r="F413" s="173"/>
    </row>
    <row r="414" spans="1:6">
      <c r="A414" s="164" t="s">
        <v>196</v>
      </c>
      <c r="B414" s="164" t="s">
        <v>502</v>
      </c>
      <c r="C414" s="165" t="s">
        <v>503</v>
      </c>
      <c r="D414" s="166">
        <f>D415+D417+D419+D421+D425</f>
        <v>45657</v>
      </c>
      <c r="E414" s="166">
        <f>E415+E417+E419+E421+E425</f>
        <v>45655.289999999994</v>
      </c>
      <c r="F414" s="174">
        <f t="shared" si="7"/>
        <v>0.99996254681647923</v>
      </c>
    </row>
    <row r="415" spans="1:6">
      <c r="A415" s="167" t="s">
        <v>178</v>
      </c>
      <c r="B415" s="167" t="s">
        <v>2</v>
      </c>
      <c r="C415" s="168" t="s">
        <v>3</v>
      </c>
      <c r="D415" s="169">
        <f>D416</f>
        <v>34560</v>
      </c>
      <c r="E415" s="169">
        <f>E416</f>
        <v>34559.53</v>
      </c>
      <c r="F415" s="173">
        <f t="shared" si="7"/>
        <v>0.99998640046296294</v>
      </c>
    </row>
    <row r="416" spans="1:6">
      <c r="A416" s="170" t="s">
        <v>643</v>
      </c>
      <c r="B416" s="170" t="s">
        <v>163</v>
      </c>
      <c r="C416" s="171" t="s">
        <v>644</v>
      </c>
      <c r="D416" s="172">
        <v>34560</v>
      </c>
      <c r="E416" s="172">
        <v>34559.53</v>
      </c>
      <c r="F416" s="173">
        <f t="shared" si="7"/>
        <v>0.99998640046296294</v>
      </c>
    </row>
    <row r="417" spans="1:6">
      <c r="A417" s="167" t="s">
        <v>178</v>
      </c>
      <c r="B417" s="167" t="s">
        <v>4</v>
      </c>
      <c r="C417" s="168" t="s">
        <v>5</v>
      </c>
      <c r="D417" s="169">
        <v>0</v>
      </c>
      <c r="E417" s="169">
        <v>0</v>
      </c>
      <c r="F417" s="173"/>
    </row>
    <row r="418" spans="1:6" ht="24">
      <c r="A418" s="170" t="s">
        <v>645</v>
      </c>
      <c r="B418" s="170" t="s">
        <v>93</v>
      </c>
      <c r="C418" s="171" t="s">
        <v>529</v>
      </c>
      <c r="D418" s="172">
        <v>0</v>
      </c>
      <c r="E418" s="172">
        <v>0</v>
      </c>
      <c r="F418" s="173"/>
    </row>
    <row r="419" spans="1:6">
      <c r="A419" s="167" t="s">
        <v>178</v>
      </c>
      <c r="B419" s="167" t="s">
        <v>6</v>
      </c>
      <c r="C419" s="168" t="s">
        <v>7</v>
      </c>
      <c r="D419" s="169">
        <f>D420</f>
        <v>5704</v>
      </c>
      <c r="E419" s="169">
        <f>E420</f>
        <v>5703.24</v>
      </c>
      <c r="F419" s="173">
        <f t="shared" si="7"/>
        <v>0.99986676016830289</v>
      </c>
    </row>
    <row r="420" spans="1:6" ht="24">
      <c r="A420" s="170" t="s">
        <v>646</v>
      </c>
      <c r="B420" s="170" t="s">
        <v>94</v>
      </c>
      <c r="C420" s="171" t="s">
        <v>647</v>
      </c>
      <c r="D420" s="172">
        <v>5704</v>
      </c>
      <c r="E420" s="172">
        <v>5703.24</v>
      </c>
      <c r="F420" s="173">
        <f t="shared" si="7"/>
        <v>0.99986676016830289</v>
      </c>
    </row>
    <row r="421" spans="1:6">
      <c r="A421" s="167" t="s">
        <v>178</v>
      </c>
      <c r="B421" s="167" t="s">
        <v>10</v>
      </c>
      <c r="C421" s="168" t="s">
        <v>11</v>
      </c>
      <c r="D421" s="169">
        <f>SUM(D422:D423)</f>
        <v>5393</v>
      </c>
      <c r="E421" s="169">
        <f>SUM(E422:E423)</f>
        <v>5392.52</v>
      </c>
      <c r="F421" s="173">
        <f t="shared" si="7"/>
        <v>0.99991099573521236</v>
      </c>
    </row>
    <row r="422" spans="1:6" ht="24">
      <c r="A422" s="170" t="s">
        <v>648</v>
      </c>
      <c r="B422" s="170" t="s">
        <v>97</v>
      </c>
      <c r="C422" s="171" t="s">
        <v>649</v>
      </c>
      <c r="D422" s="172">
        <v>205</v>
      </c>
      <c r="E422" s="172">
        <v>205</v>
      </c>
      <c r="F422" s="173">
        <f>E422/D422</f>
        <v>1</v>
      </c>
    </row>
    <row r="423" spans="1:6" ht="24">
      <c r="A423" s="170" t="s">
        <v>650</v>
      </c>
      <c r="B423" s="170" t="s">
        <v>99</v>
      </c>
      <c r="C423" s="171" t="s">
        <v>651</v>
      </c>
      <c r="D423" s="172">
        <v>5188</v>
      </c>
      <c r="E423" s="172">
        <v>5187.5200000000004</v>
      </c>
      <c r="F423" s="173">
        <f>E423/D423</f>
        <v>0.99990747879722441</v>
      </c>
    </row>
    <row r="424" spans="1:6" ht="24">
      <c r="A424" s="170" t="s">
        <v>652</v>
      </c>
      <c r="B424" s="170" t="s">
        <v>166</v>
      </c>
      <c r="C424" s="171" t="s">
        <v>653</v>
      </c>
      <c r="D424" s="172">
        <v>0</v>
      </c>
      <c r="E424" s="172">
        <v>0</v>
      </c>
      <c r="F424" s="173"/>
    </row>
    <row r="425" spans="1:6">
      <c r="A425" s="167" t="s">
        <v>178</v>
      </c>
      <c r="B425" s="167" t="s">
        <v>14</v>
      </c>
      <c r="C425" s="168" t="s">
        <v>15</v>
      </c>
      <c r="D425" s="169">
        <v>0</v>
      </c>
      <c r="E425" s="169">
        <v>0</v>
      </c>
      <c r="F425" s="173"/>
    </row>
    <row r="426" spans="1:6" ht="24">
      <c r="A426" s="170" t="s">
        <v>654</v>
      </c>
      <c r="B426" s="170" t="s">
        <v>123</v>
      </c>
      <c r="C426" s="171" t="s">
        <v>655</v>
      </c>
      <c r="D426" s="172">
        <v>0</v>
      </c>
      <c r="E426" s="172">
        <v>0</v>
      </c>
      <c r="F426" s="173"/>
    </row>
    <row r="427" spans="1:6" ht="24">
      <c r="A427" s="161" t="s">
        <v>493</v>
      </c>
      <c r="B427" s="161" t="s">
        <v>689</v>
      </c>
      <c r="C427" s="162" t="s">
        <v>690</v>
      </c>
      <c r="D427" s="163">
        <f>D428+D438</f>
        <v>31950</v>
      </c>
      <c r="E427" s="163">
        <f>E428+E438</f>
        <v>30524.690000000002</v>
      </c>
      <c r="F427" s="175">
        <f t="shared" ref="F427:F431" si="8">E427/D427</f>
        <v>0.95538935837245709</v>
      </c>
    </row>
    <row r="428" spans="1:6">
      <c r="A428" s="164" t="s">
        <v>196</v>
      </c>
      <c r="B428" s="164" t="s">
        <v>197</v>
      </c>
      <c r="C428" s="165" t="s">
        <v>198</v>
      </c>
      <c r="D428" s="166">
        <f>D429+D432+D434+D436</f>
        <v>20950</v>
      </c>
      <c r="E428" s="166">
        <f>E429+E432+E434+E436</f>
        <v>20467.670000000002</v>
      </c>
      <c r="F428" s="174">
        <f t="shared" si="8"/>
        <v>0.97697708830548935</v>
      </c>
    </row>
    <row r="429" spans="1:6">
      <c r="A429" s="167" t="s">
        <v>178</v>
      </c>
      <c r="B429" s="167" t="s">
        <v>2</v>
      </c>
      <c r="C429" s="168" t="s">
        <v>3</v>
      </c>
      <c r="D429" s="169">
        <f>SUM(D430:D431)</f>
        <v>13850</v>
      </c>
      <c r="E429" s="169">
        <f>SUM(E430:E431)</f>
        <v>13627.48</v>
      </c>
      <c r="F429" s="173">
        <f t="shared" si="8"/>
        <v>0.98393357400722015</v>
      </c>
    </row>
    <row r="430" spans="1:6">
      <c r="A430" s="170" t="s">
        <v>691</v>
      </c>
      <c r="B430" s="170" t="s">
        <v>163</v>
      </c>
      <c r="C430" s="171" t="s">
        <v>535</v>
      </c>
      <c r="D430" s="172">
        <v>12350</v>
      </c>
      <c r="E430" s="172">
        <v>12350</v>
      </c>
      <c r="F430" s="173">
        <f t="shared" si="8"/>
        <v>1</v>
      </c>
    </row>
    <row r="431" spans="1:6">
      <c r="A431" s="170" t="s">
        <v>692</v>
      </c>
      <c r="B431" s="170" t="s">
        <v>308</v>
      </c>
      <c r="C431" s="171" t="s">
        <v>537</v>
      </c>
      <c r="D431" s="172">
        <v>1500</v>
      </c>
      <c r="E431" s="172">
        <v>1277.48</v>
      </c>
      <c r="F431" s="173">
        <f t="shared" si="8"/>
        <v>0.85165333333333337</v>
      </c>
    </row>
    <row r="432" spans="1:6">
      <c r="A432" s="167" t="s">
        <v>178</v>
      </c>
      <c r="B432" s="167" t="s">
        <v>4</v>
      </c>
      <c r="C432" s="168" t="s">
        <v>5</v>
      </c>
      <c r="D432" s="169">
        <f>D433</f>
        <v>3500</v>
      </c>
      <c r="E432" s="169">
        <f>E433</f>
        <v>3300</v>
      </c>
      <c r="F432" s="173">
        <f t="shared" ref="F432:F437" si="9">E432/D432</f>
        <v>0.94285714285714284</v>
      </c>
    </row>
    <row r="433" spans="1:6" ht="24">
      <c r="A433" s="170" t="s">
        <v>693</v>
      </c>
      <c r="B433" s="170" t="s">
        <v>93</v>
      </c>
      <c r="C433" s="171" t="s">
        <v>529</v>
      </c>
      <c r="D433" s="172">
        <v>3500</v>
      </c>
      <c r="E433" s="172">
        <v>3300</v>
      </c>
      <c r="F433" s="173">
        <f t="shared" si="9"/>
        <v>0.94285714285714284</v>
      </c>
    </row>
    <row r="434" spans="1:6">
      <c r="A434" s="167" t="s">
        <v>178</v>
      </c>
      <c r="B434" s="167" t="s">
        <v>6</v>
      </c>
      <c r="C434" s="168" t="s">
        <v>7</v>
      </c>
      <c r="D434" s="169">
        <f>D435</f>
        <v>2265</v>
      </c>
      <c r="E434" s="169">
        <f>E435</f>
        <v>2251.13</v>
      </c>
      <c r="F434" s="173">
        <f t="shared" si="9"/>
        <v>0.99387637969094933</v>
      </c>
    </row>
    <row r="435" spans="1:6" ht="24">
      <c r="A435" s="170" t="s">
        <v>694</v>
      </c>
      <c r="B435" s="170" t="s">
        <v>94</v>
      </c>
      <c r="C435" s="171" t="s">
        <v>641</v>
      </c>
      <c r="D435" s="172">
        <v>2265</v>
      </c>
      <c r="E435" s="172">
        <v>2251.13</v>
      </c>
      <c r="F435" s="173">
        <f t="shared" si="9"/>
        <v>0.99387637969094933</v>
      </c>
    </row>
    <row r="436" spans="1:6">
      <c r="A436" s="167" t="s">
        <v>178</v>
      </c>
      <c r="B436" s="167" t="s">
        <v>10</v>
      </c>
      <c r="C436" s="168" t="s">
        <v>11</v>
      </c>
      <c r="D436" s="169">
        <f>D437</f>
        <v>1335</v>
      </c>
      <c r="E436" s="169">
        <f>E437</f>
        <v>1289.06</v>
      </c>
      <c r="F436" s="173">
        <f t="shared" si="9"/>
        <v>0.96558801498127333</v>
      </c>
    </row>
    <row r="437" spans="1:6" ht="24">
      <c r="A437" s="170" t="s">
        <v>695</v>
      </c>
      <c r="B437" s="170" t="s">
        <v>99</v>
      </c>
      <c r="C437" s="171" t="s">
        <v>533</v>
      </c>
      <c r="D437" s="172">
        <v>1335</v>
      </c>
      <c r="E437" s="172">
        <v>1289.06</v>
      </c>
      <c r="F437" s="173">
        <f t="shared" si="9"/>
        <v>0.96558801498127333</v>
      </c>
    </row>
    <row r="438" spans="1:6">
      <c r="A438" s="164" t="s">
        <v>196</v>
      </c>
      <c r="B438" s="164" t="s">
        <v>502</v>
      </c>
      <c r="C438" s="165" t="s">
        <v>503</v>
      </c>
      <c r="D438" s="166">
        <f>D439+D441+D443+D447</f>
        <v>11000</v>
      </c>
      <c r="E438" s="166">
        <f>E439+E441+E443+E447</f>
        <v>10057.02</v>
      </c>
      <c r="F438" s="174">
        <f t="shared" ref="F438:F448" si="10">E438/D438</f>
        <v>0.91427454545454545</v>
      </c>
    </row>
    <row r="439" spans="1:6">
      <c r="A439" s="167" t="s">
        <v>178</v>
      </c>
      <c r="B439" s="167" t="s">
        <v>2</v>
      </c>
      <c r="C439" s="168" t="s">
        <v>3</v>
      </c>
      <c r="D439" s="169">
        <f>D440</f>
        <v>8000</v>
      </c>
      <c r="E439" s="169">
        <f>E440</f>
        <v>8013.54</v>
      </c>
      <c r="F439" s="173">
        <f t="shared" si="10"/>
        <v>1.0016925000000001</v>
      </c>
    </row>
    <row r="440" spans="1:6">
      <c r="A440" s="170" t="s">
        <v>696</v>
      </c>
      <c r="B440" s="170" t="s">
        <v>163</v>
      </c>
      <c r="C440" s="171" t="s">
        <v>644</v>
      </c>
      <c r="D440" s="172">
        <v>8000</v>
      </c>
      <c r="E440" s="172">
        <v>8013.54</v>
      </c>
      <c r="F440" s="173">
        <f t="shared" si="10"/>
        <v>1.0016925000000001</v>
      </c>
    </row>
    <row r="441" spans="1:6">
      <c r="A441" s="167" t="s">
        <v>178</v>
      </c>
      <c r="B441" s="167" t="s">
        <v>6</v>
      </c>
      <c r="C441" s="168" t="s">
        <v>7</v>
      </c>
      <c r="D441" s="169">
        <f>D442</f>
        <v>1485</v>
      </c>
      <c r="E441" s="169">
        <f>E442</f>
        <v>1322.28</v>
      </c>
      <c r="F441" s="173">
        <f t="shared" si="10"/>
        <v>0.89042424242424245</v>
      </c>
    </row>
    <row r="442" spans="1:6" ht="24">
      <c r="A442" s="170" t="s">
        <v>697</v>
      </c>
      <c r="B442" s="170" t="s">
        <v>94</v>
      </c>
      <c r="C442" s="171" t="s">
        <v>647</v>
      </c>
      <c r="D442" s="172">
        <v>1485</v>
      </c>
      <c r="E442" s="172">
        <v>1322.28</v>
      </c>
      <c r="F442" s="173">
        <f t="shared" si="10"/>
        <v>0.89042424242424245</v>
      </c>
    </row>
    <row r="443" spans="1:6">
      <c r="A443" s="167" t="s">
        <v>178</v>
      </c>
      <c r="B443" s="167" t="s">
        <v>10</v>
      </c>
      <c r="C443" s="168" t="s">
        <v>11</v>
      </c>
      <c r="D443" s="169">
        <f>SUM(D444:D446)</f>
        <v>1115</v>
      </c>
      <c r="E443" s="169">
        <f>SUM(E444:E446)</f>
        <v>721.2</v>
      </c>
      <c r="F443" s="173">
        <f t="shared" si="10"/>
        <v>0.64681614349775785</v>
      </c>
    </row>
    <row r="444" spans="1:6" ht="24">
      <c r="A444" s="170" t="s">
        <v>698</v>
      </c>
      <c r="B444" s="170" t="s">
        <v>97</v>
      </c>
      <c r="C444" s="171" t="s">
        <v>649</v>
      </c>
      <c r="D444" s="172">
        <v>200</v>
      </c>
      <c r="E444" s="172">
        <v>206.2</v>
      </c>
      <c r="F444" s="173">
        <f t="shared" si="10"/>
        <v>1.0309999999999999</v>
      </c>
    </row>
    <row r="445" spans="1:6" ht="24">
      <c r="A445" s="170" t="s">
        <v>699</v>
      </c>
      <c r="B445" s="170" t="s">
        <v>99</v>
      </c>
      <c r="C445" s="171" t="s">
        <v>651</v>
      </c>
      <c r="D445" s="172">
        <v>515</v>
      </c>
      <c r="E445" s="172">
        <v>515</v>
      </c>
      <c r="F445" s="173">
        <f t="shared" si="10"/>
        <v>1</v>
      </c>
    </row>
    <row r="446" spans="1:6" ht="24">
      <c r="A446" s="170" t="s">
        <v>700</v>
      </c>
      <c r="B446" s="170" t="s">
        <v>166</v>
      </c>
      <c r="C446" s="171" t="s">
        <v>653</v>
      </c>
      <c r="D446" s="172">
        <v>400</v>
      </c>
      <c r="E446" s="172">
        <v>0</v>
      </c>
      <c r="F446" s="173">
        <f t="shared" si="10"/>
        <v>0</v>
      </c>
    </row>
    <row r="447" spans="1:6">
      <c r="A447" s="167" t="s">
        <v>178</v>
      </c>
      <c r="B447" s="167" t="s">
        <v>14</v>
      </c>
      <c r="C447" s="168" t="s">
        <v>15</v>
      </c>
      <c r="D447" s="169">
        <f>D448</f>
        <v>400</v>
      </c>
      <c r="E447" s="169">
        <f>E448</f>
        <v>0</v>
      </c>
      <c r="F447" s="173">
        <f t="shared" si="10"/>
        <v>0</v>
      </c>
    </row>
    <row r="448" spans="1:6" ht="24">
      <c r="A448" s="170" t="s">
        <v>701</v>
      </c>
      <c r="B448" s="170" t="s">
        <v>123</v>
      </c>
      <c r="C448" s="171" t="s">
        <v>655</v>
      </c>
      <c r="D448" s="172">
        <v>400</v>
      </c>
      <c r="E448" s="172">
        <v>0</v>
      </c>
      <c r="F448" s="173">
        <f t="shared" si="10"/>
        <v>0</v>
      </c>
    </row>
    <row r="449" spans="1:6">
      <c r="E449" s="124"/>
    </row>
    <row r="450" spans="1:6">
      <c r="A450" s="126" t="s">
        <v>667</v>
      </c>
      <c r="B450" s="126"/>
      <c r="C450" s="126"/>
      <c r="D450" s="126"/>
      <c r="E450" s="126"/>
      <c r="F450" s="178"/>
    </row>
    <row r="451" spans="1:6">
      <c r="A451" s="126" t="s">
        <v>668</v>
      </c>
      <c r="B451" s="126"/>
      <c r="C451" s="126"/>
      <c r="D451" s="126"/>
      <c r="E451" s="126"/>
      <c r="F451" s="178"/>
    </row>
    <row r="452" spans="1:6">
      <c r="A452" s="126"/>
      <c r="B452" s="126"/>
      <c r="C452" s="126"/>
      <c r="D452" s="126"/>
      <c r="E452" s="126"/>
      <c r="F452" s="178"/>
    </row>
    <row r="453" spans="1:6">
      <c r="A453" s="126"/>
      <c r="B453" s="126"/>
      <c r="C453" s="126"/>
      <c r="D453" s="220" t="s">
        <v>669</v>
      </c>
      <c r="E453" s="220"/>
      <c r="F453" s="220"/>
    </row>
    <row r="455" spans="1:6">
      <c r="D455" s="219" t="s">
        <v>713</v>
      </c>
      <c r="E455" s="219"/>
      <c r="F455" s="219"/>
    </row>
  </sheetData>
  <autoFilter ref="A11:F451"/>
  <mergeCells count="3">
    <mergeCell ref="A1:E2"/>
    <mergeCell ref="D455:F455"/>
    <mergeCell ref="D453:F45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M30" sqref="M30"/>
    </sheetView>
  </sheetViews>
  <sheetFormatPr defaultRowHeight="15"/>
  <sheetData>
    <row r="1" spans="1:10" s="124" customFormat="1">
      <c r="A1" s="100" t="s">
        <v>715</v>
      </c>
    </row>
    <row r="2" spans="1:10" s="124" customFormat="1"/>
    <row r="3" spans="1:10">
      <c r="A3" s="221" t="s">
        <v>151</v>
      </c>
      <c r="B3" s="222"/>
      <c r="C3" s="222"/>
      <c r="D3" s="222"/>
      <c r="E3" s="222"/>
      <c r="F3" s="222"/>
      <c r="G3" s="222"/>
      <c r="H3" s="222"/>
      <c r="I3" s="222"/>
      <c r="J3" s="223"/>
    </row>
    <row r="4" spans="1:10">
      <c r="A4" s="224"/>
      <c r="B4" s="225"/>
      <c r="C4" s="225"/>
      <c r="D4" s="225"/>
      <c r="E4" s="225"/>
      <c r="F4" s="225"/>
      <c r="G4" s="225"/>
      <c r="H4" s="225"/>
      <c r="I4" s="225"/>
      <c r="J4" s="226"/>
    </row>
    <row r="5" spans="1:10">
      <c r="A5" s="224" t="s">
        <v>704</v>
      </c>
      <c r="B5" s="225"/>
      <c r="C5" s="225"/>
      <c r="D5" s="225"/>
      <c r="E5" s="225"/>
      <c r="F5" s="225"/>
      <c r="G5" s="225"/>
      <c r="H5" s="225"/>
      <c r="I5" s="225"/>
      <c r="J5" s="226"/>
    </row>
    <row r="6" spans="1:10">
      <c r="A6" s="224" t="s">
        <v>705</v>
      </c>
      <c r="B6" s="225"/>
      <c r="C6" s="225"/>
      <c r="D6" s="225"/>
      <c r="E6" s="225"/>
      <c r="F6" s="225"/>
      <c r="G6" s="225"/>
      <c r="H6" s="225"/>
      <c r="I6" s="225"/>
      <c r="J6" s="226"/>
    </row>
    <row r="7" spans="1:10">
      <c r="A7" s="224" t="s">
        <v>706</v>
      </c>
      <c r="B7" s="225"/>
      <c r="C7" s="225"/>
      <c r="D7" s="225"/>
      <c r="E7" s="225"/>
      <c r="F7" s="225"/>
      <c r="G7" s="225"/>
      <c r="H7" s="225"/>
      <c r="I7" s="225"/>
      <c r="J7" s="226"/>
    </row>
    <row r="8" spans="1:10">
      <c r="A8" s="224" t="s">
        <v>707</v>
      </c>
      <c r="B8" s="225"/>
      <c r="C8" s="225"/>
      <c r="D8" s="225"/>
      <c r="E8" s="225"/>
      <c r="F8" s="225"/>
      <c r="G8" s="225"/>
      <c r="H8" s="225"/>
      <c r="I8" s="225"/>
      <c r="J8" s="226"/>
    </row>
    <row r="9" spans="1:10">
      <c r="A9" s="224"/>
      <c r="B9" s="225"/>
      <c r="C9" s="225"/>
      <c r="D9" s="225"/>
      <c r="E9" s="225"/>
      <c r="F9" s="225"/>
      <c r="G9" s="225"/>
      <c r="H9" s="225"/>
      <c r="I9" s="225"/>
      <c r="J9" s="226"/>
    </row>
    <row r="10" spans="1:10" s="124" customFormat="1">
      <c r="A10" s="228"/>
      <c r="B10" s="229"/>
      <c r="C10" s="229"/>
      <c r="D10" s="229"/>
      <c r="E10" s="229"/>
      <c r="F10" s="229"/>
      <c r="G10" s="229"/>
      <c r="H10" s="229"/>
      <c r="I10" s="229"/>
      <c r="J10" s="230"/>
    </row>
    <row r="11" spans="1:10">
      <c r="A11" s="224"/>
      <c r="B11" s="225"/>
      <c r="C11" s="225"/>
      <c r="D11" s="225"/>
      <c r="E11" s="225"/>
      <c r="F11" s="225"/>
      <c r="G11" s="225"/>
      <c r="H11" s="225"/>
      <c r="I11" s="225"/>
      <c r="J11" s="226"/>
    </row>
    <row r="12" spans="1:10">
      <c r="A12" s="227" t="s">
        <v>152</v>
      </c>
      <c r="B12" s="225"/>
      <c r="C12" s="225"/>
      <c r="D12" s="225"/>
      <c r="E12" s="225"/>
      <c r="F12" s="225"/>
      <c r="G12" s="225"/>
      <c r="H12" s="225"/>
      <c r="I12" s="225"/>
      <c r="J12" s="226"/>
    </row>
    <row r="13" spans="1:10">
      <c r="A13" s="224"/>
      <c r="B13" s="225"/>
      <c r="C13" s="225"/>
      <c r="D13" s="225"/>
      <c r="E13" s="225"/>
      <c r="F13" s="225"/>
      <c r="G13" s="225"/>
      <c r="H13" s="225"/>
      <c r="I13" s="225"/>
      <c r="J13" s="226"/>
    </row>
    <row r="14" spans="1:10">
      <c r="A14" s="224" t="s">
        <v>708</v>
      </c>
      <c r="B14" s="225"/>
      <c r="C14" s="225"/>
      <c r="D14" s="225"/>
      <c r="E14" s="225"/>
      <c r="F14" s="225"/>
      <c r="G14" s="225"/>
      <c r="H14" s="225"/>
      <c r="I14" s="225"/>
      <c r="J14" s="226"/>
    </row>
    <row r="15" spans="1:10">
      <c r="A15" s="224" t="s">
        <v>709</v>
      </c>
      <c r="B15" s="225"/>
      <c r="C15" s="225"/>
      <c r="D15" s="225"/>
      <c r="E15" s="225"/>
      <c r="F15" s="225"/>
      <c r="G15" s="225"/>
      <c r="H15" s="225"/>
      <c r="I15" s="225"/>
      <c r="J15" s="226"/>
    </row>
    <row r="16" spans="1:10">
      <c r="A16" s="224" t="s">
        <v>710</v>
      </c>
      <c r="B16" s="225"/>
      <c r="C16" s="225"/>
      <c r="D16" s="225"/>
      <c r="E16" s="225"/>
      <c r="F16" s="225"/>
      <c r="G16" s="225"/>
      <c r="H16" s="225"/>
      <c r="I16" s="225"/>
      <c r="J16" s="226"/>
    </row>
    <row r="17" spans="1:10">
      <c r="A17" s="224" t="s">
        <v>711</v>
      </c>
      <c r="B17" s="225"/>
      <c r="C17" s="225"/>
      <c r="D17" s="225"/>
      <c r="E17" s="225"/>
      <c r="F17" s="225"/>
      <c r="G17" s="225"/>
      <c r="H17" s="225"/>
      <c r="I17" s="225"/>
      <c r="J17" s="226"/>
    </row>
    <row r="18" spans="1:10">
      <c r="A18" s="224" t="s">
        <v>712</v>
      </c>
      <c r="B18" s="225"/>
      <c r="C18" s="225"/>
      <c r="D18" s="225"/>
      <c r="E18" s="225"/>
      <c r="F18" s="225"/>
      <c r="G18" s="225"/>
      <c r="H18" s="225"/>
      <c r="I18" s="225"/>
      <c r="J18" s="226"/>
    </row>
    <row r="19" spans="1:10">
      <c r="A19" s="228"/>
      <c r="B19" s="229"/>
      <c r="C19" s="229"/>
      <c r="D19" s="229"/>
      <c r="E19" s="229"/>
      <c r="F19" s="229"/>
      <c r="G19" s="229"/>
      <c r="H19" s="229"/>
      <c r="I19" s="229"/>
      <c r="J19" s="2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OPĆI DIO</vt:lpstr>
      <vt:lpstr>POSEBNI DIO (1)</vt:lpstr>
      <vt:lpstr>POSEBNI DIO (2)</vt:lpstr>
      <vt:lpstr>OBRAZLOŽENJE</vt:lpstr>
      <vt:lpstr>'OPĆI DIO'!Podrucje_ispisa</vt:lpstr>
      <vt:lpstr>'POSEBNI DIO (1)'!Podrucje_ispisa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aberibak</dc:creator>
  <cp:lastModifiedBy>Windows korisnik</cp:lastModifiedBy>
  <cp:lastPrinted>2024-02-09T07:16:41Z</cp:lastPrinted>
  <dcterms:created xsi:type="dcterms:W3CDTF">2017-11-16T11:13:42Z</dcterms:created>
  <dcterms:modified xsi:type="dcterms:W3CDTF">2024-02-12T08:17:00Z</dcterms:modified>
</cp:coreProperties>
</file>