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4/"/>
    </mc:Choice>
  </mc:AlternateContent>
  <xr:revisionPtr revIDLastSave="0" documentId="8_{1271AD25-87BC-4D87-A527-9E885CE6AD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ŽETAK" sheetId="8" r:id="rId1"/>
    <sheet name=" A. Račun prihoda i rashoda" sheetId="3" r:id="rId2"/>
    <sheet name="Rashodi prema funkcijskoj kl" sheetId="5" r:id="rId3"/>
    <sheet name="Račun financiranja" sheetId="9" r:id="rId4"/>
    <sheet name="C. Preneseni višak manjak" sheetId="6" r:id="rId5"/>
    <sheet name="POSEBNI DIO" sheetId="7" r:id="rId6"/>
    <sheet name="ZAVRŠNE ODREDBE" sheetId="10" r:id="rId7"/>
  </sheets>
  <definedNames>
    <definedName name="_xlnm._FilterDatabase" localSheetId="5" hidden="1">'POSEBNI DIO'!$A$7:$G$170</definedName>
    <definedName name="_xlnm._FilterDatabase" localSheetId="6" hidden="1">'ZAVRŠNE ODREDBE'!#REF!</definedName>
    <definedName name="_xlnm.Print_Area" localSheetId="4">'C. Preneseni višak manjak'!$A$1:$I$18</definedName>
    <definedName name="_xlnm.Print_Area" localSheetId="5">'POSEBNI DIO'!$A$1:$G$174</definedName>
    <definedName name="_xlnm.Print_Area" localSheetId="2">'Rashodi prema funkcijskoj kl'!$A$1:$F$32</definedName>
    <definedName name="_xlnm.Print_Area" localSheetId="0">SAŽETAK!$A$1:$J$81</definedName>
    <definedName name="_xlnm.Print_Area" localSheetId="6">'ZAVRŠNE ODREDBE'!$A$1:$G$14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3" l="1"/>
  <c r="H29" i="3"/>
  <c r="E19" i="3" l="1"/>
  <c r="F14" i="8" s="1"/>
  <c r="F19" i="3"/>
  <c r="G14" i="8" s="1"/>
  <c r="F66" i="3" l="1"/>
  <c r="G66" i="3"/>
  <c r="H66" i="3"/>
  <c r="I66" i="3"/>
  <c r="E66" i="3"/>
  <c r="F63" i="3"/>
  <c r="G63" i="3"/>
  <c r="H63" i="3"/>
  <c r="I63" i="3"/>
  <c r="E63" i="3"/>
  <c r="F67" i="3"/>
  <c r="G67" i="3"/>
  <c r="H67" i="3"/>
  <c r="I67" i="3"/>
  <c r="E67" i="3"/>
  <c r="F65" i="3"/>
  <c r="G65" i="3"/>
  <c r="H65" i="3"/>
  <c r="I65" i="3"/>
  <c r="E65" i="3"/>
  <c r="F62" i="3"/>
  <c r="G62" i="3"/>
  <c r="H62" i="3"/>
  <c r="I62" i="3"/>
  <c r="E62" i="3"/>
  <c r="F61" i="3"/>
  <c r="G61" i="3"/>
  <c r="H61" i="3"/>
  <c r="I61" i="3"/>
  <c r="J61" i="3"/>
  <c r="K61" i="3"/>
  <c r="L61" i="3"/>
  <c r="M61" i="3"/>
  <c r="N61" i="3"/>
  <c r="E61" i="3"/>
  <c r="F58" i="3"/>
  <c r="F57" i="3" s="1"/>
  <c r="G58" i="3"/>
  <c r="G57" i="3" s="1"/>
  <c r="H58" i="3"/>
  <c r="H57" i="3" s="1"/>
  <c r="I58" i="3"/>
  <c r="I57" i="3" s="1"/>
  <c r="E58" i="3"/>
  <c r="E57" i="3" s="1"/>
  <c r="F56" i="3"/>
  <c r="G56" i="3"/>
  <c r="H56" i="3"/>
  <c r="I56" i="3"/>
  <c r="E56" i="3"/>
  <c r="F55" i="3"/>
  <c r="G55" i="3"/>
  <c r="H55" i="3"/>
  <c r="I55" i="3"/>
  <c r="J55" i="3"/>
  <c r="K55" i="3"/>
  <c r="L55" i="3"/>
  <c r="M55" i="3"/>
  <c r="N55" i="3"/>
  <c r="E55" i="3"/>
  <c r="F53" i="3"/>
  <c r="G53" i="3"/>
  <c r="H53" i="3"/>
  <c r="I53" i="3"/>
  <c r="E53" i="3"/>
  <c r="F52" i="3"/>
  <c r="G52" i="3"/>
  <c r="H52" i="3"/>
  <c r="I52" i="3"/>
  <c r="E52" i="3"/>
  <c r="F50" i="3"/>
  <c r="G50" i="3"/>
  <c r="H50" i="3"/>
  <c r="I50" i="3"/>
  <c r="J50" i="3"/>
  <c r="K50" i="3"/>
  <c r="L50" i="3"/>
  <c r="M50" i="3"/>
  <c r="N50" i="3"/>
  <c r="E50" i="3"/>
  <c r="F48" i="3"/>
  <c r="G48" i="3"/>
  <c r="H48" i="3"/>
  <c r="I48" i="3"/>
  <c r="J48" i="3"/>
  <c r="K48" i="3"/>
  <c r="L48" i="3"/>
  <c r="M48" i="3"/>
  <c r="N48" i="3"/>
  <c r="E48" i="3"/>
  <c r="G47" i="3"/>
  <c r="H47" i="3"/>
  <c r="I47" i="3"/>
  <c r="E47" i="3"/>
  <c r="F46" i="3"/>
  <c r="G46" i="3"/>
  <c r="H46" i="3"/>
  <c r="I46" i="3"/>
  <c r="J46" i="3"/>
  <c r="K46" i="3"/>
  <c r="L46" i="3"/>
  <c r="M46" i="3"/>
  <c r="N46" i="3"/>
  <c r="E46" i="3"/>
  <c r="F44" i="3"/>
  <c r="G44" i="3"/>
  <c r="H44" i="3"/>
  <c r="I44" i="3"/>
  <c r="E44" i="3"/>
  <c r="F43" i="3"/>
  <c r="G43" i="3"/>
  <c r="H43" i="3"/>
  <c r="I43" i="3"/>
  <c r="E43" i="3"/>
  <c r="F42" i="3"/>
  <c r="G42" i="3"/>
  <c r="H42" i="3"/>
  <c r="I42" i="3"/>
  <c r="E42" i="3"/>
  <c r="F41" i="3"/>
  <c r="G41" i="3"/>
  <c r="H41" i="3"/>
  <c r="I41" i="3"/>
  <c r="E41" i="3"/>
  <c r="F40" i="3"/>
  <c r="G40" i="3"/>
  <c r="H40" i="3"/>
  <c r="I40" i="3"/>
  <c r="F39" i="3"/>
  <c r="G39" i="3"/>
  <c r="H39" i="3"/>
  <c r="I39" i="3"/>
  <c r="E39" i="3"/>
  <c r="G38" i="3"/>
  <c r="H38" i="3"/>
  <c r="I38" i="3"/>
  <c r="F37" i="3"/>
  <c r="G37" i="3"/>
  <c r="H37" i="3"/>
  <c r="I37" i="3"/>
  <c r="E37" i="3"/>
  <c r="G36" i="3"/>
  <c r="H36" i="3"/>
  <c r="I36" i="3"/>
  <c r="J36" i="3"/>
  <c r="K36" i="3"/>
  <c r="L36" i="3"/>
  <c r="M36" i="3"/>
  <c r="N36" i="3"/>
  <c r="E36" i="3"/>
  <c r="G33" i="3"/>
  <c r="H33" i="3"/>
  <c r="I33" i="3"/>
  <c r="J33" i="3"/>
  <c r="J28" i="3" s="1"/>
  <c r="K33" i="3"/>
  <c r="K28" i="3" s="1"/>
  <c r="L33" i="3"/>
  <c r="L28" i="3" s="1"/>
  <c r="M33" i="3"/>
  <c r="M28" i="3" s="1"/>
  <c r="N33" i="3"/>
  <c r="N28" i="3" s="1"/>
  <c r="E33" i="3"/>
  <c r="F32" i="3"/>
  <c r="G32" i="3"/>
  <c r="H32" i="3"/>
  <c r="I32" i="3"/>
  <c r="F31" i="3"/>
  <c r="G31" i="3"/>
  <c r="H31" i="3"/>
  <c r="I31" i="3"/>
  <c r="E31" i="3"/>
  <c r="F30" i="3"/>
  <c r="G30" i="3"/>
  <c r="H30" i="3"/>
  <c r="I30" i="3"/>
  <c r="E30" i="3"/>
  <c r="G29" i="3"/>
  <c r="F9" i="6"/>
  <c r="G9" i="6"/>
  <c r="F60" i="3" l="1"/>
  <c r="F59" i="3" s="1"/>
  <c r="G17" i="8" s="1"/>
  <c r="E60" i="3"/>
  <c r="E51" i="3"/>
  <c r="F51" i="3"/>
  <c r="G51" i="3"/>
  <c r="G28" i="3"/>
  <c r="H28" i="3"/>
  <c r="I28" i="3"/>
  <c r="E45" i="3"/>
  <c r="H51" i="3"/>
  <c r="I51" i="3"/>
  <c r="D25" i="7" l="1"/>
  <c r="F47" i="3" s="1"/>
  <c r="F45" i="3" s="1"/>
  <c r="D24" i="7"/>
  <c r="F38" i="3" s="1"/>
  <c r="C24" i="7"/>
  <c r="E38" i="3" s="1"/>
  <c r="C161" i="7"/>
  <c r="E40" i="3" s="1"/>
  <c r="C160" i="7"/>
  <c r="E32" i="3" s="1"/>
  <c r="D142" i="7"/>
  <c r="F33" i="3" s="1"/>
  <c r="D135" i="7"/>
  <c r="F36" i="3" s="1"/>
  <c r="D134" i="7"/>
  <c r="F29" i="3" s="1"/>
  <c r="C134" i="7"/>
  <c r="E29" i="3" s="1"/>
  <c r="E28" i="3" s="1"/>
  <c r="C106" i="7"/>
  <c r="D106" i="7"/>
  <c r="E106" i="7"/>
  <c r="F106" i="7"/>
  <c r="G106" i="7"/>
  <c r="C109" i="7"/>
  <c r="D109" i="7"/>
  <c r="E109" i="7"/>
  <c r="F109" i="7"/>
  <c r="G109" i="7"/>
  <c r="C95" i="7"/>
  <c r="C94" i="7" s="1"/>
  <c r="D95" i="7"/>
  <c r="D94" i="7" s="1"/>
  <c r="E95" i="7"/>
  <c r="E94" i="7" s="1"/>
  <c r="F95" i="7"/>
  <c r="F94" i="7" s="1"/>
  <c r="G95" i="7"/>
  <c r="G94" i="7" s="1"/>
  <c r="C80" i="7"/>
  <c r="D80" i="7"/>
  <c r="E80" i="7"/>
  <c r="F80" i="7"/>
  <c r="G80" i="7"/>
  <c r="C83" i="7"/>
  <c r="D83" i="7"/>
  <c r="E83" i="7"/>
  <c r="F83" i="7"/>
  <c r="G83" i="7"/>
  <c r="C27" i="7"/>
  <c r="C26" i="7" s="1"/>
  <c r="D27" i="7"/>
  <c r="D26" i="7" s="1"/>
  <c r="E27" i="7"/>
  <c r="E26" i="7" s="1"/>
  <c r="F27" i="7"/>
  <c r="F26" i="7" s="1"/>
  <c r="C23" i="7"/>
  <c r="C22" i="7" s="1"/>
  <c r="E23" i="7"/>
  <c r="E22" i="7" s="1"/>
  <c r="F23" i="7"/>
  <c r="F22" i="7" s="1"/>
  <c r="G23" i="7"/>
  <c r="G22" i="7" s="1"/>
  <c r="C19" i="7"/>
  <c r="C18" i="7" s="1"/>
  <c r="D19" i="7"/>
  <c r="D18" i="7" s="1"/>
  <c r="E19" i="7"/>
  <c r="E18" i="7" s="1"/>
  <c r="F19" i="7"/>
  <c r="F18" i="7" s="1"/>
  <c r="G19" i="7"/>
  <c r="G18" i="7" s="1"/>
  <c r="C16" i="7"/>
  <c r="C15" i="7" s="1"/>
  <c r="D16" i="7"/>
  <c r="D15" i="7" s="1"/>
  <c r="E16" i="7"/>
  <c r="E15" i="7" s="1"/>
  <c r="F16" i="7"/>
  <c r="F15" i="7" s="1"/>
  <c r="G16" i="7"/>
  <c r="G15" i="7" s="1"/>
  <c r="C164" i="7"/>
  <c r="C163" i="7" s="1"/>
  <c r="D164" i="7"/>
  <c r="D163" i="7" s="1"/>
  <c r="E164" i="7"/>
  <c r="E163" i="7" s="1"/>
  <c r="F164" i="7"/>
  <c r="F163" i="7" s="1"/>
  <c r="G164" i="7"/>
  <c r="G163" i="7" s="1"/>
  <c r="C168" i="7"/>
  <c r="C167" i="7" s="1"/>
  <c r="D168" i="7"/>
  <c r="D167" i="7" s="1"/>
  <c r="E168" i="7"/>
  <c r="E167" i="7" s="1"/>
  <c r="F168" i="7"/>
  <c r="F167" i="7" s="1"/>
  <c r="G168" i="7"/>
  <c r="G167" i="7" s="1"/>
  <c r="D155" i="7"/>
  <c r="D154" i="7" s="1"/>
  <c r="F155" i="7"/>
  <c r="F154" i="7" s="1"/>
  <c r="C155" i="7"/>
  <c r="C154" i="7" s="1"/>
  <c r="E155" i="7"/>
  <c r="E154" i="7" s="1"/>
  <c r="G155" i="7"/>
  <c r="G154" i="7" s="1"/>
  <c r="D159" i="7"/>
  <c r="D158" i="7" s="1"/>
  <c r="E159" i="7"/>
  <c r="E158" i="7" s="1"/>
  <c r="F159" i="7"/>
  <c r="F158" i="7" s="1"/>
  <c r="G159" i="7"/>
  <c r="G158" i="7" s="1"/>
  <c r="C146" i="7"/>
  <c r="C145" i="7" s="1"/>
  <c r="D146" i="7"/>
  <c r="D145" i="7" s="1"/>
  <c r="E146" i="7"/>
  <c r="E145" i="7" s="1"/>
  <c r="F146" i="7"/>
  <c r="F145" i="7" s="1"/>
  <c r="G146" i="7"/>
  <c r="G145" i="7" s="1"/>
  <c r="C150" i="7"/>
  <c r="C149" i="7" s="1"/>
  <c r="D150" i="7"/>
  <c r="D149" i="7" s="1"/>
  <c r="E150" i="7"/>
  <c r="E149" i="7" s="1"/>
  <c r="F150" i="7"/>
  <c r="F149" i="7" s="1"/>
  <c r="G150" i="7"/>
  <c r="G149" i="7" s="1"/>
  <c r="C141" i="7"/>
  <c r="C140" i="7" s="1"/>
  <c r="D141" i="7"/>
  <c r="D140" i="7" s="1"/>
  <c r="E141" i="7"/>
  <c r="E140" i="7" s="1"/>
  <c r="F141" i="7"/>
  <c r="F140" i="7" s="1"/>
  <c r="G141" i="7"/>
  <c r="G140" i="7" s="1"/>
  <c r="C138" i="7"/>
  <c r="C137" i="7" s="1"/>
  <c r="D138" i="7"/>
  <c r="D137" i="7" s="1"/>
  <c r="E138" i="7"/>
  <c r="E137" i="7" s="1"/>
  <c r="F138" i="7"/>
  <c r="F137" i="7" s="1"/>
  <c r="G138" i="7"/>
  <c r="G137" i="7" s="1"/>
  <c r="C133" i="7"/>
  <c r="C132" i="7" s="1"/>
  <c r="C131" i="7" s="1"/>
  <c r="E133" i="7"/>
  <c r="E132" i="7" s="1"/>
  <c r="E131" i="7" s="1"/>
  <c r="F133" i="7"/>
  <c r="F132" i="7" s="1"/>
  <c r="F131" i="7" s="1"/>
  <c r="G133" i="7"/>
  <c r="G132" i="7" s="1"/>
  <c r="G131" i="7" s="1"/>
  <c r="C124" i="7"/>
  <c r="C123" i="7" s="1"/>
  <c r="D124" i="7"/>
  <c r="D123" i="7" s="1"/>
  <c r="E124" i="7"/>
  <c r="E123" i="7" s="1"/>
  <c r="F124" i="7"/>
  <c r="F123" i="7" s="1"/>
  <c r="G124" i="7"/>
  <c r="G123" i="7" s="1"/>
  <c r="C128" i="7"/>
  <c r="C127" i="7" s="1"/>
  <c r="D128" i="7"/>
  <c r="D127" i="7" s="1"/>
  <c r="E128" i="7"/>
  <c r="E127" i="7" s="1"/>
  <c r="F128" i="7"/>
  <c r="F127" i="7" s="1"/>
  <c r="G128" i="7"/>
  <c r="G127" i="7" s="1"/>
  <c r="C120" i="7"/>
  <c r="C119" i="7" s="1"/>
  <c r="C118" i="7" s="1"/>
  <c r="D120" i="7"/>
  <c r="D119" i="7" s="1"/>
  <c r="D118" i="7" s="1"/>
  <c r="E120" i="7"/>
  <c r="E119" i="7" s="1"/>
  <c r="E118" i="7" s="1"/>
  <c r="F120" i="7"/>
  <c r="F119" i="7" s="1"/>
  <c r="F118" i="7" s="1"/>
  <c r="G120" i="7"/>
  <c r="G119" i="7" s="1"/>
  <c r="G118" i="7" s="1"/>
  <c r="C116" i="7"/>
  <c r="C115" i="7" s="1"/>
  <c r="C114" i="7" s="1"/>
  <c r="D116" i="7"/>
  <c r="D115" i="7" s="1"/>
  <c r="D114" i="7" s="1"/>
  <c r="E116" i="7"/>
  <c r="E115" i="7" s="1"/>
  <c r="E114" i="7" s="1"/>
  <c r="F116" i="7"/>
  <c r="F115" i="7" s="1"/>
  <c r="F114" i="7" s="1"/>
  <c r="G116" i="7"/>
  <c r="G115" i="7" s="1"/>
  <c r="G114" i="7" s="1"/>
  <c r="C112" i="7"/>
  <c r="C111" i="7" s="1"/>
  <c r="D112" i="7"/>
  <c r="D111" i="7" s="1"/>
  <c r="E112" i="7"/>
  <c r="E111" i="7" s="1"/>
  <c r="F112" i="7"/>
  <c r="F111" i="7" s="1"/>
  <c r="G112" i="7"/>
  <c r="G111" i="7" s="1"/>
  <c r="C102" i="7"/>
  <c r="C101" i="7" s="1"/>
  <c r="D102" i="7"/>
  <c r="D101" i="7" s="1"/>
  <c r="E102" i="7"/>
  <c r="E101" i="7" s="1"/>
  <c r="F102" i="7"/>
  <c r="F101" i="7" s="1"/>
  <c r="G102" i="7"/>
  <c r="G101" i="7" s="1"/>
  <c r="C99" i="7"/>
  <c r="C98" i="7" s="1"/>
  <c r="D99" i="7"/>
  <c r="D98" i="7" s="1"/>
  <c r="E99" i="7"/>
  <c r="E98" i="7" s="1"/>
  <c r="F99" i="7"/>
  <c r="F98" i="7" s="1"/>
  <c r="G99" i="7"/>
  <c r="G98" i="7" s="1"/>
  <c r="C91" i="7"/>
  <c r="C90" i="7" s="1"/>
  <c r="D91" i="7"/>
  <c r="D90" i="7" s="1"/>
  <c r="E91" i="7"/>
  <c r="E90" i="7" s="1"/>
  <c r="F91" i="7"/>
  <c r="F90" i="7" s="1"/>
  <c r="G91" i="7"/>
  <c r="G90" i="7" s="1"/>
  <c r="C86" i="7"/>
  <c r="C85" i="7" s="1"/>
  <c r="D86" i="7"/>
  <c r="D85" i="7" s="1"/>
  <c r="E86" i="7"/>
  <c r="E85" i="7" s="1"/>
  <c r="F86" i="7"/>
  <c r="F85" i="7" s="1"/>
  <c r="G86" i="7"/>
  <c r="G85" i="7" s="1"/>
  <c r="C77" i="7"/>
  <c r="C76" i="7" s="1"/>
  <c r="D77" i="7"/>
  <c r="D76" i="7" s="1"/>
  <c r="E77" i="7"/>
  <c r="E76" i="7" s="1"/>
  <c r="F77" i="7"/>
  <c r="F76" i="7" s="1"/>
  <c r="G77" i="7"/>
  <c r="G76" i="7" s="1"/>
  <c r="C73" i="7"/>
  <c r="C72" i="7" s="1"/>
  <c r="D73" i="7"/>
  <c r="D72" i="7" s="1"/>
  <c r="E73" i="7"/>
  <c r="E72" i="7" s="1"/>
  <c r="F73" i="7"/>
  <c r="F72" i="7" s="1"/>
  <c r="G73" i="7"/>
  <c r="G72" i="7" s="1"/>
  <c r="C69" i="7"/>
  <c r="C68" i="7" s="1"/>
  <c r="D69" i="7"/>
  <c r="D68" i="7" s="1"/>
  <c r="E69" i="7"/>
  <c r="E68" i="7" s="1"/>
  <c r="F69" i="7"/>
  <c r="F68" i="7" s="1"/>
  <c r="G69" i="7"/>
  <c r="G68" i="7" s="1"/>
  <c r="C65" i="7"/>
  <c r="C64" i="7" s="1"/>
  <c r="D65" i="7"/>
  <c r="D64" i="7" s="1"/>
  <c r="E65" i="7"/>
  <c r="E64" i="7" s="1"/>
  <c r="F65" i="7"/>
  <c r="F64" i="7" s="1"/>
  <c r="G65" i="7"/>
  <c r="G64" i="7" s="1"/>
  <c r="C62" i="7"/>
  <c r="C61" i="7" s="1"/>
  <c r="D62" i="7"/>
  <c r="D61" i="7" s="1"/>
  <c r="E62" i="7"/>
  <c r="E61" i="7" s="1"/>
  <c r="F62" i="7"/>
  <c r="F61" i="7" s="1"/>
  <c r="G62" i="7"/>
  <c r="G61" i="7" s="1"/>
  <c r="C58" i="7"/>
  <c r="C57" i="7" s="1"/>
  <c r="D58" i="7"/>
  <c r="D57" i="7" s="1"/>
  <c r="E58" i="7"/>
  <c r="E57" i="7" s="1"/>
  <c r="F58" i="7"/>
  <c r="F57" i="7" s="1"/>
  <c r="G58" i="7"/>
  <c r="G57" i="7" s="1"/>
  <c r="C50" i="7"/>
  <c r="C49" i="7" s="1"/>
  <c r="D50" i="7"/>
  <c r="D49" i="7" s="1"/>
  <c r="E50" i="7"/>
  <c r="E49" i="7" s="1"/>
  <c r="F50" i="7"/>
  <c r="F49" i="7" s="1"/>
  <c r="G50" i="7"/>
  <c r="G49" i="7" s="1"/>
  <c r="C53" i="7"/>
  <c r="C52" i="7" s="1"/>
  <c r="D53" i="7"/>
  <c r="D52" i="7" s="1"/>
  <c r="E53" i="7"/>
  <c r="E52" i="7" s="1"/>
  <c r="F53" i="7"/>
  <c r="F52" i="7" s="1"/>
  <c r="G53" i="7"/>
  <c r="G52" i="7" s="1"/>
  <c r="C47" i="7"/>
  <c r="C46" i="7" s="1"/>
  <c r="D47" i="7"/>
  <c r="D46" i="7" s="1"/>
  <c r="E47" i="7"/>
  <c r="E46" i="7" s="1"/>
  <c r="F47" i="7"/>
  <c r="F46" i="7" s="1"/>
  <c r="G47" i="7"/>
  <c r="C44" i="7"/>
  <c r="C43" i="7" s="1"/>
  <c r="D44" i="7"/>
  <c r="D43" i="7" s="1"/>
  <c r="E44" i="7"/>
  <c r="E43" i="7" s="1"/>
  <c r="F44" i="7"/>
  <c r="F43" i="7" s="1"/>
  <c r="G44" i="7"/>
  <c r="C41" i="7"/>
  <c r="C40" i="7" s="1"/>
  <c r="D41" i="7"/>
  <c r="D40" i="7" s="1"/>
  <c r="F41" i="7"/>
  <c r="F40" i="7" s="1"/>
  <c r="G41" i="7"/>
  <c r="G40" i="7" s="1"/>
  <c r="E41" i="7"/>
  <c r="E40" i="7" s="1"/>
  <c r="C33" i="7"/>
  <c r="C32" i="7" s="1"/>
  <c r="C31" i="7" s="1"/>
  <c r="D33" i="7"/>
  <c r="D32" i="7" s="1"/>
  <c r="D31" i="7" s="1"/>
  <c r="F33" i="7"/>
  <c r="F32" i="7" s="1"/>
  <c r="F31" i="7" s="1"/>
  <c r="G33" i="7"/>
  <c r="G32" i="7" s="1"/>
  <c r="G31" i="7" s="1"/>
  <c r="E33" i="7"/>
  <c r="E32" i="7" s="1"/>
  <c r="E31" i="7" s="1"/>
  <c r="G27" i="7"/>
  <c r="G26" i="7" s="1"/>
  <c r="F28" i="3" l="1"/>
  <c r="D23" i="7"/>
  <c r="D22" i="7" s="1"/>
  <c r="C159" i="7"/>
  <c r="C158" i="7" s="1"/>
  <c r="C153" i="7" s="1"/>
  <c r="E35" i="3"/>
  <c r="D133" i="7"/>
  <c r="D132" i="7" s="1"/>
  <c r="D131" i="7" s="1"/>
  <c r="E144" i="7"/>
  <c r="G79" i="7"/>
  <c r="C79" i="7"/>
  <c r="C71" i="7" s="1"/>
  <c r="G162" i="7"/>
  <c r="F79" i="7"/>
  <c r="E122" i="7"/>
  <c r="G136" i="7"/>
  <c r="E56" i="7"/>
  <c r="F136" i="7"/>
  <c r="F162" i="7"/>
  <c r="E14" i="7"/>
  <c r="F122" i="7"/>
  <c r="D105" i="7"/>
  <c r="C122" i="7"/>
  <c r="E136" i="7"/>
  <c r="D144" i="7"/>
  <c r="C105" i="7"/>
  <c r="C89" i="7" s="1"/>
  <c r="D39" i="7"/>
  <c r="G56" i="7"/>
  <c r="D79" i="7"/>
  <c r="D71" i="7" s="1"/>
  <c r="F105" i="7"/>
  <c r="G122" i="7"/>
  <c r="F153" i="7"/>
  <c r="E162" i="7"/>
  <c r="E79" i="7"/>
  <c r="G105" i="7"/>
  <c r="G89" i="7" s="1"/>
  <c r="G153" i="7"/>
  <c r="E105" i="7"/>
  <c r="E89" i="7" s="1"/>
  <c r="G144" i="7"/>
  <c r="D162" i="7"/>
  <c r="C162" i="7"/>
  <c r="F39" i="7"/>
  <c r="E39" i="7"/>
  <c r="F56" i="7"/>
  <c r="D122" i="7"/>
  <c r="F144" i="7"/>
  <c r="D89" i="7"/>
  <c r="C136" i="7"/>
  <c r="D14" i="7"/>
  <c r="D13" i="7" s="1"/>
  <c r="C14" i="7"/>
  <c r="D136" i="7"/>
  <c r="E153" i="7"/>
  <c r="F14" i="7"/>
  <c r="D153" i="7"/>
  <c r="C144" i="7"/>
  <c r="D56" i="7"/>
  <c r="C56" i="7"/>
  <c r="C39" i="7"/>
  <c r="G14" i="7"/>
  <c r="E71" i="7"/>
  <c r="E13" i="7" l="1"/>
  <c r="D11" i="5" s="1"/>
  <c r="C55" i="7"/>
  <c r="C13" i="7"/>
  <c r="B11" i="5" s="1"/>
  <c r="C11" i="5"/>
  <c r="E55" i="7"/>
  <c r="D55" i="7"/>
  <c r="C12" i="5" s="1"/>
  <c r="C12" i="7" l="1"/>
  <c r="C8" i="7" s="1"/>
  <c r="D12" i="7"/>
  <c r="D8" i="7" s="1"/>
  <c r="E12" i="7"/>
  <c r="E8" i="7" s="1"/>
  <c r="D12" i="5"/>
  <c r="D9" i="5" s="1"/>
  <c r="D7" i="5" s="1"/>
  <c r="C9" i="5"/>
  <c r="C7" i="5" s="1"/>
  <c r="B12" i="5"/>
  <c r="B9" i="5" s="1"/>
  <c r="B7" i="5" s="1"/>
  <c r="F15" i="3"/>
  <c r="G15" i="3"/>
  <c r="H15" i="3"/>
  <c r="I15" i="3"/>
  <c r="E15" i="3"/>
  <c r="F12" i="3"/>
  <c r="F9" i="3" s="1"/>
  <c r="G13" i="8" s="1"/>
  <c r="G12" i="3"/>
  <c r="H12" i="3"/>
  <c r="I12" i="3"/>
  <c r="L12" i="3"/>
  <c r="M12" i="3"/>
  <c r="N12" i="3"/>
  <c r="E12" i="3"/>
  <c r="E9" i="3" l="1"/>
  <c r="F13" i="8" s="1"/>
  <c r="G9" i="3"/>
  <c r="H13" i="8" s="1"/>
  <c r="H23" i="8" s="1"/>
  <c r="F25" i="8"/>
  <c r="F57" i="8" l="1"/>
  <c r="E9" i="6" l="1"/>
  <c r="F58" i="8"/>
  <c r="N16" i="3" l="1"/>
  <c r="J18" i="3" l="1"/>
  <c r="J10" i="3"/>
  <c r="J16" i="3"/>
  <c r="J11" i="3"/>
  <c r="J17" i="3"/>
  <c r="J12" i="3" l="1"/>
  <c r="F89" i="7"/>
  <c r="G71" i="7"/>
  <c r="G55" i="7" s="1"/>
  <c r="F71" i="7"/>
  <c r="G43" i="7"/>
  <c r="G46" i="7"/>
  <c r="F55" i="7" l="1"/>
  <c r="E12" i="5" s="1"/>
  <c r="F12" i="5"/>
  <c r="G39" i="7"/>
  <c r="G13" i="7" s="1"/>
  <c r="F11" i="5" s="1"/>
  <c r="F9" i="5" s="1"/>
  <c r="F7" i="5" s="1"/>
  <c r="F13" i="7"/>
  <c r="F12" i="7" l="1"/>
  <c r="F8" i="7" s="1"/>
  <c r="E11" i="5"/>
  <c r="E9" i="5" s="1"/>
  <c r="E7" i="5" s="1"/>
  <c r="G12" i="7"/>
  <c r="G8" i="7" s="1"/>
  <c r="H9" i="6"/>
  <c r="H7" i="6" s="1"/>
  <c r="H17" i="6" s="1"/>
  <c r="I9" i="6"/>
  <c r="I7" i="6" s="1"/>
  <c r="I17" i="6" s="1"/>
  <c r="F11" i="7" l="1"/>
  <c r="F10" i="7" s="1"/>
  <c r="F9" i="7" s="1"/>
  <c r="G11" i="7"/>
  <c r="G10" i="7" s="1"/>
  <c r="G9" i="7" s="1"/>
  <c r="G24" i="8"/>
  <c r="F24" i="8"/>
  <c r="G7" i="6"/>
  <c r="G17" i="6" s="1"/>
  <c r="E7" i="6" l="1"/>
  <c r="E17" i="6" s="1"/>
  <c r="F7" i="6"/>
  <c r="F17" i="6" s="1"/>
  <c r="F12" i="8"/>
  <c r="F64" i="8" s="1"/>
  <c r="H60" i="3"/>
  <c r="H59" i="3" s="1"/>
  <c r="I60" i="3"/>
  <c r="I59" i="3" s="1"/>
  <c r="H49" i="3"/>
  <c r="I49" i="3"/>
  <c r="I35" i="3"/>
  <c r="I45" i="3"/>
  <c r="H45" i="3"/>
  <c r="I27" i="3" l="1"/>
  <c r="I17" i="8"/>
  <c r="I27" i="8" s="1"/>
  <c r="J17" i="8"/>
  <c r="J27" i="8" s="1"/>
  <c r="H35" i="3"/>
  <c r="H19" i="3"/>
  <c r="I19" i="3"/>
  <c r="G60" i="3"/>
  <c r="G59" i="3" s="1"/>
  <c r="H17" i="8" s="1"/>
  <c r="G49" i="3"/>
  <c r="G45" i="3"/>
  <c r="G35" i="3"/>
  <c r="I14" i="8" l="1"/>
  <c r="I24" i="8" s="1"/>
  <c r="J14" i="8"/>
  <c r="J24" i="8" s="1"/>
  <c r="J16" i="8"/>
  <c r="J26" i="8" s="1"/>
  <c r="G27" i="3"/>
  <c r="H16" i="8" s="1"/>
  <c r="H27" i="3"/>
  <c r="M27" i="3" s="1"/>
  <c r="H27" i="8"/>
  <c r="H9" i="3"/>
  <c r="I9" i="3"/>
  <c r="N27" i="3"/>
  <c r="G19" i="3"/>
  <c r="H14" i="8" s="1"/>
  <c r="J13" i="8" l="1"/>
  <c r="J23" i="8" s="1"/>
  <c r="I13" i="8"/>
  <c r="I23" i="8" s="1"/>
  <c r="I16" i="8"/>
  <c r="I26" i="8" s="1"/>
  <c r="K9" i="3"/>
  <c r="H26" i="8"/>
  <c r="H24" i="8"/>
  <c r="L9" i="3"/>
  <c r="E10" i="5"/>
  <c r="F10" i="5"/>
  <c r="J9" i="3"/>
  <c r="M9" i="3" s="1"/>
  <c r="L27" i="3"/>
  <c r="F49" i="3"/>
  <c r="F35" i="3"/>
  <c r="F27" i="3" l="1"/>
  <c r="G16" i="8" s="1"/>
  <c r="D10" i="5"/>
  <c r="E59" i="3"/>
  <c r="F17" i="8" s="1"/>
  <c r="E49" i="3"/>
  <c r="E27" i="3" s="1"/>
  <c r="F16" i="8" l="1"/>
  <c r="K27" i="3"/>
  <c r="C10" i="5"/>
  <c r="K18" i="3"/>
  <c r="K10" i="3"/>
  <c r="K16" i="3"/>
  <c r="K11" i="3"/>
  <c r="K17" i="3"/>
  <c r="J42" i="8"/>
  <c r="H42" i="8"/>
  <c r="F42" i="8"/>
  <c r="J51" i="8"/>
  <c r="J58" i="8"/>
  <c r="H58" i="8"/>
  <c r="H51" i="8"/>
  <c r="F51" i="8"/>
  <c r="G51" i="8"/>
  <c r="I51" i="8"/>
  <c r="G58" i="8"/>
  <c r="I58" i="8"/>
  <c r="K12" i="3" l="1"/>
  <c r="J27" i="3"/>
  <c r="F22" i="8"/>
  <c r="F72" i="8" s="1"/>
  <c r="B10" i="5" l="1"/>
  <c r="F15" i="8"/>
  <c r="I42" i="8"/>
  <c r="G42" i="8"/>
  <c r="J36" i="8"/>
  <c r="I36" i="8"/>
  <c r="H36" i="8"/>
  <c r="G36" i="8"/>
  <c r="F36" i="8"/>
  <c r="J25" i="8"/>
  <c r="J73" i="8" s="1"/>
  <c r="I25" i="8"/>
  <c r="I73" i="8" s="1"/>
  <c r="H25" i="8"/>
  <c r="H73" i="8" s="1"/>
  <c r="G25" i="8"/>
  <c r="G73" i="8" s="1"/>
  <c r="F73" i="8"/>
  <c r="F74" i="8" s="1"/>
  <c r="J22" i="8"/>
  <c r="J72" i="8" s="1"/>
  <c r="I22" i="8"/>
  <c r="I72" i="8" s="1"/>
  <c r="H22" i="8"/>
  <c r="H72" i="8" s="1"/>
  <c r="G22" i="8"/>
  <c r="G72" i="8" s="1"/>
  <c r="J15" i="8"/>
  <c r="J65" i="8" s="1"/>
  <c r="I15" i="8"/>
  <c r="I65" i="8" s="1"/>
  <c r="H15" i="8"/>
  <c r="H65" i="8" s="1"/>
  <c r="G15" i="8"/>
  <c r="G65" i="8" s="1"/>
  <c r="J12" i="8"/>
  <c r="J64" i="8" s="1"/>
  <c r="I12" i="8"/>
  <c r="I64" i="8" s="1"/>
  <c r="H12" i="8"/>
  <c r="H64" i="8" s="1"/>
  <c r="G12" i="8"/>
  <c r="G64" i="8" s="1"/>
  <c r="J66" i="8" l="1"/>
  <c r="H66" i="8"/>
  <c r="I74" i="8"/>
  <c r="F18" i="8"/>
  <c r="F65" i="8"/>
  <c r="F66" i="8" s="1"/>
  <c r="G74" i="8"/>
  <c r="G66" i="8"/>
  <c r="G18" i="8"/>
  <c r="I66" i="8"/>
  <c r="H74" i="8"/>
  <c r="J74" i="8"/>
  <c r="F28" i="8"/>
  <c r="J28" i="8"/>
  <c r="J18" i="8"/>
  <c r="H28" i="8"/>
  <c r="H18" i="8"/>
  <c r="G28" i="8"/>
  <c r="I18" i="8"/>
  <c r="I28" i="8"/>
</calcChain>
</file>

<file path=xl/sharedStrings.xml><?xml version="1.0" encoding="utf-8"?>
<sst xmlns="http://schemas.openxmlformats.org/spreadsheetml/2006/main" count="491" uniqueCount="162">
  <si>
    <t>PRIHODI UKUPNO</t>
  </si>
  <si>
    <t>PRIHODI POSLOVANJA</t>
  </si>
  <si>
    <t>RASHODI UKUPNO</t>
  </si>
  <si>
    <t>RAZLIKA - VIŠAK / MANJAK</t>
  </si>
  <si>
    <t>NETO FINANCIRANJE</t>
  </si>
  <si>
    <t>Naziv prihoda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</si>
  <si>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</si>
  <si>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</si>
  <si>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</si>
  <si>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</si>
  <si>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</si>
  <si>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</si>
  <si>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</si>
  <si>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</si>
  <si>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</si>
  <si>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</si>
  <si>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</si>
  <si>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</si>
  <si>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</si>
  <si>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</si>
  <si>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</si>
  <si>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</si>
  <si>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</si>
  <si>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</si>
  <si>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</si>
  <si>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</si>
  <si>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</si>
  <si>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</si>
  <si>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</si>
  <si>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</si>
  <si>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</si>
  <si>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</si>
  <si>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</si>
  <si>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</si>
  <si>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</si>
  <si>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</si>
  <si>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EUR</t>
  </si>
  <si>
    <t>KN</t>
  </si>
  <si>
    <t>Izvršenje 
2021.**</t>
  </si>
  <si>
    <t>Plan 
2022.**</t>
  </si>
  <si>
    <t>Plan 
za 2023.</t>
  </si>
  <si>
    <t>Izvršenje 
2021.</t>
  </si>
  <si>
    <t>Plan 
2022.</t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</si>
  <si>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</si>
  <si>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</si>
  <si>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</si>
  <si>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</si>
  <si>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</si>
  <si>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</si>
  <si>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</si>
  <si>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</si>
  <si>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4.9.</t>
  </si>
  <si>
    <t>2.9.</t>
  </si>
  <si>
    <t>Prihodi od imovine</t>
  </si>
  <si>
    <t>3.9.</t>
  </si>
  <si>
    <t>Prihodi od upravnih i administrativnih pristojbi, pristojbi po posebnim propisima i naknada</t>
  </si>
  <si>
    <t>6.5.</t>
  </si>
  <si>
    <t>Prihodi od prodaje proizvoda i robe te pruženih usluga, prihodi od donacija te povrati po protestiranim jamstvima</t>
  </si>
  <si>
    <t>5.8.</t>
  </si>
  <si>
    <t>1.1.</t>
  </si>
  <si>
    <t>4.1.</t>
  </si>
  <si>
    <t>3.1.</t>
  </si>
  <si>
    <t>Financijski rashodi</t>
  </si>
  <si>
    <t>Pomoći dane u inozemstvo i unutar općeg proračuna</t>
  </si>
  <si>
    <t>Naknade građanima i kućanstvima na temelju osiguranja i druge naknade</t>
  </si>
  <si>
    <t>5.1.</t>
  </si>
  <si>
    <t>Vlastiti izvori</t>
  </si>
  <si>
    <t>Rezultat poslovanja</t>
  </si>
  <si>
    <t xml:space="preserve">UKUPNO RASHODI / IZDACI	</t>
  </si>
  <si>
    <t>Korisnik 009 OSNOVNA ŠKOLA MIHAELA ŠILOBODA</t>
  </si>
  <si>
    <t>Razdjel 004 UPRAVNI ODJEL ZA DRUŠTVENE DJELATNOSTI</t>
  </si>
  <si>
    <t>Glava 00430 OSNOVNE ŠKOLE</t>
  </si>
  <si>
    <t>14267 Osnovna škola  Mihaela Šiloboda</t>
  </si>
  <si>
    <t>Program 4070 DECENTRALIZIRANE FUNKCIJE</t>
  </si>
  <si>
    <t>Aktivnost A407001 Materijalni rashodi</t>
  </si>
  <si>
    <t>Izvor 1.1. GRAD SAMOBOR-  Opći prihodi i  primici</t>
  </si>
  <si>
    <t>3 Rashodi poslovanja</t>
  </si>
  <si>
    <t>32 Materijalni rashodi</t>
  </si>
  <si>
    <t>Izvor 2.9. OSNOVNE ŠKOLE - VLASTITI PRIHODI</t>
  </si>
  <si>
    <t>34 Financijski rashodi</t>
  </si>
  <si>
    <t>Izvor 3.1. GRAD SAMOBOR-POSEBNE NAMJENE</t>
  </si>
  <si>
    <t>Izvor 4.9. OSNOVNE ŠKOLE - PRIHODI OD POMOĆI</t>
  </si>
  <si>
    <t>37 Naknade građanima i kućanstvima na temelju osiguranja i druge naknade</t>
  </si>
  <si>
    <t>Aktivnost A407012 Rashodi za zaposlene - OŠ Mihaela Šiloboda</t>
  </si>
  <si>
    <t>31 Rashodi za zaposlene</t>
  </si>
  <si>
    <t>Kapitalni projekt K407001 Ulaganja na materijalnoj imovini</t>
  </si>
  <si>
    <t>4 Rashodi za nabavu nefinancijske imovine</t>
  </si>
  <si>
    <t>42 Rashodi za nabavu proizvedene dugotrajne imovine</t>
  </si>
  <si>
    <t>Izvor 5.8. OSNOVNE ŠKOLE - PRIHODI OD DONACIJA</t>
  </si>
  <si>
    <t>Izvor 6.5. OSNOVNE ŠKOLE - PRIHODI OD NEFINANCIJSKE IMOVINE</t>
  </si>
  <si>
    <t>Program 4071 DODATNE POTREBE U OSNOVNOM ŠKOLSTVU</t>
  </si>
  <si>
    <t>Aktivnost A407101 Izborna nastava i ostale izvannastavne aktivnosti</t>
  </si>
  <si>
    <t>36 Pomoći dane u inozemstvo i unutar općeg proračuna</t>
  </si>
  <si>
    <t>Aktivnost A407103 Produženi boravak i školska prehrana</t>
  </si>
  <si>
    <t>Izvor 3.9. OSNOVNE ŠKOLE - POSEBNE NAMJENE</t>
  </si>
  <si>
    <t>Aktivnost A407104 Ostali programi u osnovnom obrazovanju</t>
  </si>
  <si>
    <t>Tekući projekt T407105 Zaklada "Hrvatska za djecu"- školska kuhinja</t>
  </si>
  <si>
    <t>Izvor 5.1. GRAD SAMOBOR-PRIHODI OD DONACIJA</t>
  </si>
  <si>
    <t>Tekući projekt T407106 Školska shema</t>
  </si>
  <si>
    <t>Izvor 4.1. GRAD SAMOBOR- POMOĆI</t>
  </si>
  <si>
    <t>Tekući projekt T407115 Vjetar u leđa - pomoćnici u nastavi - faza III</t>
  </si>
  <si>
    <t>Tekući projekt T407116 Pomoćnici u nastavi financirani iz Proračuna Grada</t>
  </si>
  <si>
    <t>Tekući projekt T407122 Pripravništvo HZZ - OŠ M.Šiloboda</t>
  </si>
  <si>
    <t>Tekući projekt T407133 Vjetar u leđa - faza IV - OŠ M. Šiloboda</t>
  </si>
  <si>
    <t>Tekući projekt T407139 Vjetar u leđa - faza V - OŠ M. Šiloboda</t>
  </si>
  <si>
    <t>NAZIV</t>
  </si>
  <si>
    <t>RAZLIKA VIŠAK/MANJAK IZ PRETHODNE(IH) GODINE KOJI ĆE SE RASPOREDITI/POKRITI</t>
  </si>
  <si>
    <t>09 OBRAZOVANJE</t>
  </si>
  <si>
    <t>091 Predškolsko i osnovno obrazovanje</t>
  </si>
  <si>
    <t>0912  Osnovno obrazovanje</t>
  </si>
  <si>
    <t xml:space="preserve">A.) RAČUN PRIHODA I RASHODA </t>
  </si>
  <si>
    <t>A.) SAŽETAK RAČUNA PRIHODA I RASHODA</t>
  </si>
  <si>
    <t>B.) RAČUN FINANCIRANJA</t>
  </si>
  <si>
    <t>C.) PRENESENI VIŠAK/MANJAK PRIHODA NAD RASHODIMA</t>
  </si>
  <si>
    <t>Osnovne škole  - Posebne namjene</t>
  </si>
  <si>
    <t>Osnovne škole  - Prihodi od nefinancijske imovine</t>
  </si>
  <si>
    <t>Osnovne škole - vlastiti prihodi</t>
  </si>
  <si>
    <t>Osnovne škole - prihodi od donacija</t>
  </si>
  <si>
    <t>Grad Samobor - Opći prihodi i primici</t>
  </si>
  <si>
    <t>Osnovne škole - Vlastiti prihodi</t>
  </si>
  <si>
    <t>Grad Samobor - Posebne namjene</t>
  </si>
  <si>
    <t>Osnovne škole - Posebne namjene</t>
  </si>
  <si>
    <t>Grada Samobor - Pomoći</t>
  </si>
  <si>
    <t>Osnovne škole - Prihodi od pomoći</t>
  </si>
  <si>
    <t>Grad Samobor - Prihodi od donacija</t>
  </si>
  <si>
    <t>Osnovne škole - Prihodi od donacija</t>
  </si>
  <si>
    <t>Osnovne škole - Prihodi od nefinancijske imovine</t>
  </si>
  <si>
    <t>960 Dodatne usluge u obrazovanju</t>
  </si>
  <si>
    <t>Grad Samobor - Pomoći</t>
  </si>
  <si>
    <t>Izvršenje 2022.</t>
  </si>
  <si>
    <t>Plan 2023.</t>
  </si>
  <si>
    <t>Plan za 2024.</t>
  </si>
  <si>
    <t>Projekcija 
za 2026.</t>
  </si>
  <si>
    <t>38 Ostale tekuće donacije iz naravi</t>
  </si>
  <si>
    <t>Tekući projekt T407145 Vjetar u leđa - faza VI (SF.2.4.06.01) - OŠ M. Šiloboda</t>
  </si>
  <si>
    <t>9 Vlastiti izvori</t>
  </si>
  <si>
    <t>92 Rezultat poslovanja</t>
  </si>
  <si>
    <t>Plan 
za 2024.</t>
  </si>
  <si>
    <t>Izvršenje 
2022.</t>
  </si>
  <si>
    <t>Plan 
2023.</t>
  </si>
  <si>
    <t>Ostale tekuće donacije iz naravi</t>
  </si>
  <si>
    <t>Članak 1.</t>
  </si>
  <si>
    <t>Prihodi i rashodi u Financijskom planu za 2024. i projekcijama za 2025. i 2026. godinu utvrđuju se kako slijedi:</t>
  </si>
  <si>
    <t>Primici od financijske imovine i zaduživanja i izdaci za financijsku imovinu i otplatu zajmova u Financijskom planu za 2024. i projekcijama za 2025. i 2026. godinu utvrđuju se kako slijedi:</t>
  </si>
  <si>
    <t>Članak 2.</t>
  </si>
  <si>
    <t>Članak 3.</t>
  </si>
  <si>
    <t>Članak 4.</t>
  </si>
  <si>
    <t>Financijski plan Osnovne škole Mihaela Šiloboda za 2024. (u daljnjem tekstu: Financijski plan) i projekcije za 2025. i 2026. godinu sadrži:</t>
  </si>
  <si>
    <t>Rashodi Financijskog plana i  projekcije za 2025. i 2026. godinu raspoređuju se po funkcijskoj klasifikaciji kako slijedi:</t>
  </si>
  <si>
    <t>Članak 5.</t>
  </si>
  <si>
    <t>Preneseni višak prihoda nad rashodima u Financijskom planu za 2024. i projekcijama za 2025. i 2026. godinu utvrđuje se kako slijedi:</t>
  </si>
  <si>
    <t>Rashodi i izdaci Financijskog plana i projekcije za 2025. i 2026. godinu raspoređuju se po izvorima financiranja i ekonomskoj klasifikaciji u Posebnom dijelu Financijskog plana kako slijedi:</t>
  </si>
  <si>
    <t>Članak 6.</t>
  </si>
  <si>
    <t>Financijski plan za 2024. i projekcije za 2025. i 2026. godinu objavit će se na službenoj Internet stranici Osnovne škole Mihaela Šiloboda, a stupa na snagu 1.1.2024. godine.</t>
  </si>
  <si>
    <t>PREDSJEDNICA ŠKOLSKOG ODBORA</t>
  </si>
  <si>
    <t>Tajana Petrina</t>
  </si>
  <si>
    <t>III. ZAVRŠNE ODREDBE</t>
  </si>
  <si>
    <t>Sveti Martin pod Okićem, 4. prosinca 2023.</t>
  </si>
  <si>
    <t>Na temelju članka 38. Zakona o proračunu (Narodne novine, broj 144/21) i članka 26. Statuta Osovne škole Mihaela Šiloboda, Školski odbor Osnovne škole Mihaela Šiloboda na svojoj 37. sjednici održanoj 4. prosinca 2023. donio je:</t>
  </si>
  <si>
    <t xml:space="preserve">  FINANCIJSKI PLAN OSNOVNE ŠKOLE MIHAELA ŠILOBODA ZA 2024.                                                                                                                          I PROJEKCIJE ZA 2025. I 2026. GODINU</t>
  </si>
  <si>
    <t>KLASA: 400-01/23-01/3</t>
  </si>
  <si>
    <t>URBROJ: 238-27-13-23-2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</si>
</sst>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11" fillId="0" borderId="11" xfId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8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12" fillId="0" borderId="0" xfId="0" applyNumberFormat="1" applyFont="1" applyAlignment="1">
      <alignment horizontal="right"/>
    </xf>
    <xf numFmtId="0" fontId="16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21" fillId="0" borderId="0" xfId="0" applyFont="1"/>
    <xf numFmtId="0" fontId="12" fillId="0" borderId="0" xfId="0" quotePrefix="1" applyFont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horizontal="right"/>
    </xf>
    <xf numFmtId="0" fontId="26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/>
    </xf>
    <xf numFmtId="3" fontId="24" fillId="0" borderId="3" xfId="0" applyNumberFormat="1" applyFont="1" applyBorder="1" applyAlignment="1">
      <alignment horizontal="right"/>
    </xf>
    <xf numFmtId="0" fontId="26" fillId="0" borderId="2" xfId="0" applyFont="1" applyBorder="1" applyAlignment="1">
      <alignment vertical="center"/>
    </xf>
    <xf numFmtId="0" fontId="25" fillId="3" borderId="1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11" fillId="0" borderId="12" xfId="1" applyFont="1" applyBorder="1"/>
    <xf numFmtId="0" fontId="13" fillId="5" borderId="3" xfId="0" applyFont="1" applyFill="1" applyBorder="1" applyAlignment="1">
      <alignment horizontal="left"/>
    </xf>
    <xf numFmtId="0" fontId="16" fillId="0" borderId="2" xfId="0" applyFont="1" applyBorder="1"/>
    <xf numFmtId="3" fontId="24" fillId="5" borderId="3" xfId="0" applyNumberFormat="1" applyFont="1" applyFill="1" applyBorder="1" applyAlignment="1">
      <alignment horizontal="right"/>
    </xf>
    <xf numFmtId="3" fontId="24" fillId="5" borderId="3" xfId="0" quotePrefix="1" applyNumberFormat="1" applyFont="1" applyFill="1" applyBorder="1" applyAlignment="1">
      <alignment horizontal="right"/>
    </xf>
    <xf numFmtId="3" fontId="23" fillId="4" borderId="3" xfId="0" applyNumberFormat="1" applyFont="1" applyFill="1" applyBorder="1" applyAlignment="1">
      <alignment horizontal="right"/>
    </xf>
    <xf numFmtId="3" fontId="23" fillId="4" borderId="3" xfId="0" quotePrefix="1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23" fillId="5" borderId="2" xfId="0" applyFont="1" applyFill="1" applyBorder="1" applyAlignment="1">
      <alignment horizontal="left" vertical="center"/>
    </xf>
    <xf numFmtId="3" fontId="25" fillId="0" borderId="3" xfId="0" applyNumberFormat="1" applyFont="1" applyBorder="1" applyAlignment="1">
      <alignment horizontal="right"/>
    </xf>
    <xf numFmtId="0" fontId="26" fillId="5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 wrapText="1"/>
    </xf>
    <xf numFmtId="0" fontId="6" fillId="0" borderId="3" xfId="2" applyFont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/>
    </xf>
    <xf numFmtId="4" fontId="0" fillId="0" borderId="0" xfId="0" applyNumberFormat="1"/>
    <xf numFmtId="0" fontId="27" fillId="2" borderId="3" xfId="0" quotePrefix="1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4" fillId="0" borderId="3" xfId="4" applyFont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/>
    </xf>
    <xf numFmtId="0" fontId="17" fillId="0" borderId="3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4" fontId="29" fillId="0" borderId="0" xfId="0" applyNumberFormat="1" applyFont="1"/>
    <xf numFmtId="0" fontId="30" fillId="6" borderId="0" xfId="0" applyFont="1" applyFill="1"/>
    <xf numFmtId="4" fontId="30" fillId="6" borderId="0" xfId="0" applyNumberFormat="1" applyFont="1" applyFill="1"/>
    <xf numFmtId="0" fontId="31" fillId="7" borderId="0" xfId="0" applyFont="1" applyFill="1"/>
    <xf numFmtId="4" fontId="31" fillId="7" borderId="0" xfId="0" applyNumberFormat="1" applyFont="1" applyFill="1"/>
    <xf numFmtId="0" fontId="31" fillId="8" borderId="0" xfId="0" applyFont="1" applyFill="1"/>
    <xf numFmtId="4" fontId="31" fillId="8" borderId="0" xfId="0" applyNumberFormat="1" applyFont="1" applyFill="1"/>
    <xf numFmtId="0" fontId="31" fillId="9" borderId="0" xfId="0" applyFont="1" applyFill="1"/>
    <xf numFmtId="4" fontId="31" fillId="9" borderId="0" xfId="0" applyNumberFormat="1" applyFont="1" applyFill="1"/>
    <xf numFmtId="0" fontId="30" fillId="10" borderId="0" xfId="0" applyFont="1" applyFill="1"/>
    <xf numFmtId="4" fontId="30" fillId="10" borderId="0" xfId="0" applyNumberFormat="1" applyFont="1" applyFill="1"/>
    <xf numFmtId="0" fontId="30" fillId="11" borderId="0" xfId="0" applyFont="1" applyFill="1"/>
    <xf numFmtId="4" fontId="30" fillId="11" borderId="0" xfId="0" applyNumberFormat="1" applyFont="1" applyFill="1"/>
    <xf numFmtId="0" fontId="30" fillId="12" borderId="0" xfId="0" applyFont="1" applyFill="1"/>
    <xf numFmtId="4" fontId="30" fillId="12" borderId="0" xfId="0" applyNumberFormat="1" applyFont="1" applyFill="1"/>
    <xf numFmtId="0" fontId="9" fillId="0" borderId="0" xfId="0" applyFont="1"/>
    <xf numFmtId="0" fontId="4" fillId="13" borderId="3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28" fillId="0" borderId="0" xfId="0" applyNumberFormat="1" applyFont="1"/>
    <xf numFmtId="4" fontId="28" fillId="14" borderId="10" xfId="0" applyNumberFormat="1" applyFont="1" applyFill="1" applyBorder="1" applyAlignment="1">
      <alignment wrapText="1"/>
    </xf>
    <xf numFmtId="0" fontId="28" fillId="14" borderId="9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4" fontId="28" fillId="14" borderId="13" xfId="0" applyNumberFormat="1" applyFont="1" applyFill="1" applyBorder="1" applyAlignment="1">
      <alignment wrapText="1"/>
    </xf>
    <xf numFmtId="0" fontId="28" fillId="14" borderId="14" xfId="0" applyFont="1" applyFill="1" applyBorder="1" applyAlignment="1">
      <alignment wrapText="1"/>
    </xf>
    <xf numFmtId="0" fontId="8" fillId="0" borderId="0" xfId="0" applyFont="1" applyAlignment="1">
      <alignment wrapText="1"/>
    </xf>
    <xf numFmtId="10" fontId="0" fillId="0" borderId="0" xfId="0" applyNumberFormat="1"/>
    <xf numFmtId="0" fontId="28" fillId="0" borderId="0" xfId="0" applyFont="1"/>
    <xf numFmtId="0" fontId="5" fillId="2" borderId="3" xfId="0" quotePrefix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/>
    </xf>
    <xf numFmtId="3" fontId="32" fillId="2" borderId="4" xfId="0" applyNumberFormat="1" applyFont="1" applyFill="1" applyBorder="1" applyAlignment="1">
      <alignment horizontal="right"/>
    </xf>
    <xf numFmtId="4" fontId="32" fillId="2" borderId="4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0" fontId="33" fillId="0" borderId="0" xfId="0" applyFont="1"/>
    <xf numFmtId="4" fontId="32" fillId="2" borderId="0" xfId="0" applyNumberFormat="1" applyFont="1" applyFill="1" applyAlignment="1">
      <alignment horizontal="right"/>
    </xf>
    <xf numFmtId="0" fontId="27" fillId="2" borderId="3" xfId="0" applyFont="1" applyFill="1" applyBorder="1" applyAlignment="1">
      <alignment horizontal="left" vertical="center"/>
    </xf>
    <xf numFmtId="0" fontId="33" fillId="0" borderId="15" xfId="0" applyFont="1" applyBorder="1"/>
    <xf numFmtId="4" fontId="34" fillId="0" borderId="0" xfId="0" applyNumberFormat="1" applyFont="1"/>
    <xf numFmtId="3" fontId="0" fillId="0" borderId="0" xfId="0" applyNumberFormat="1"/>
    <xf numFmtId="0" fontId="4" fillId="12" borderId="0" xfId="0" applyFont="1" applyFill="1"/>
    <xf numFmtId="0" fontId="4" fillId="11" borderId="0" xfId="0" applyFont="1" applyFill="1"/>
    <xf numFmtId="0" fontId="4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32" fillId="0" borderId="3" xfId="0" applyNumberFormat="1" applyFont="1" applyBorder="1" applyAlignment="1">
      <alignment horizontal="right"/>
    </xf>
    <xf numFmtId="4" fontId="28" fillId="13" borderId="13" xfId="0" applyNumberFormat="1" applyFont="1" applyFill="1" applyBorder="1" applyAlignment="1">
      <alignment wrapText="1"/>
    </xf>
    <xf numFmtId="0" fontId="28" fillId="13" borderId="14" xfId="0" applyFont="1" applyFill="1" applyBorder="1" applyAlignment="1">
      <alignment wrapText="1"/>
    </xf>
    <xf numFmtId="0" fontId="35" fillId="0" borderId="5" xfId="0" applyFont="1" applyBorder="1" applyAlignment="1">
      <alignment horizontal="right" vertical="center"/>
    </xf>
    <xf numFmtId="0" fontId="36" fillId="0" borderId="0" xfId="0" applyFont="1" applyAlignment="1">
      <alignment horizontal="right"/>
    </xf>
    <xf numFmtId="0" fontId="7" fillId="14" borderId="3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vertical="center" wrapText="1"/>
    </xf>
    <xf numFmtId="3" fontId="4" fillId="14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left" vertical="center" wrapText="1"/>
    </xf>
    <xf numFmtId="3" fontId="4" fillId="13" borderId="4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wrapText="1"/>
    </xf>
    <xf numFmtId="3" fontId="16" fillId="0" borderId="0" xfId="0" applyNumberFormat="1" applyFont="1"/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3" fillId="0" borderId="7" xfId="0" quotePrefix="1" applyFont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3" fillId="0" borderId="10" xfId="0" quotePrefix="1" applyFont="1" applyBorder="1" applyAlignment="1">
      <alignment horizontal="center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25" fillId="0" borderId="1" xfId="0" quotePrefix="1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/>
    </xf>
    <xf numFmtId="0" fontId="25" fillId="3" borderId="1" xfId="0" quotePrefix="1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22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8" fillId="14" borderId="8" xfId="0" applyFont="1" applyFill="1" applyBorder="1" applyAlignment="1">
      <alignment horizontal="center" wrapText="1"/>
    </xf>
    <xf numFmtId="0" fontId="28" fillId="14" borderId="10" xfId="0" applyFont="1" applyFill="1" applyBorder="1" applyAlignment="1">
      <alignment horizontal="center" wrapText="1"/>
    </xf>
    <xf numFmtId="0" fontId="28" fillId="14" borderId="5" xfId="0" applyFont="1" applyFill="1" applyBorder="1" applyAlignment="1">
      <alignment horizontal="center" wrapText="1"/>
    </xf>
    <xf numFmtId="0" fontId="28" fillId="14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 2" xfId="1" xr:uid="{00000000-0005-0000-0000-000000000000}"/>
    <cellStyle name="Normalno" xfId="0" builtinId="0"/>
    <cellStyle name="Obično_List10" xfId="5" xr:uid="{00000000-0005-0000-0000-000002000000}"/>
    <cellStyle name="Obično_List4" xfId="3" xr:uid="{00000000-0005-0000-0000-000003000000}"/>
    <cellStyle name="Obično_List5" xfId="4" xr:uid="{00000000-0005-0000-0000-000004000000}"/>
    <cellStyle name="Obično_List7" xfId="2" xr:uid="{00000000-0005-0000-0000-000005000000}"/>
  </cellStyles>
  <dxfs count="0"/>
  <tableStyles count="0" defaultTableStyle="TableStyleMedium2" defaultPivotStyle="PivotStyleLight16"/>
  <colors>
    <mruColors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1"/>
  <sheetViews>
    <sheetView tabSelected="1" view="pageBreakPreview" zoomScaleNormal="100" zoomScaleSheetLayoutView="100" workbookViewId="0">
      <selection activeCell="F11" sqref="F11"/>
    </sheetView>
  </sheetViews>
  <sheetFormatPr defaultColWidth="9.1796875" defaultRowHeight="15.5" x14ac:dyDescent="0.35"/>
  <cols>
    <col min="1" max="1" width="3.7265625" style="29" customWidth="1"/>
    <col min="2" max="4" width="9.1796875" style="29"/>
    <col min="5" max="5" width="20.26953125" style="29" customWidth="1"/>
    <col min="6" max="10" width="15.7265625" style="29" customWidth="1"/>
    <col min="11" max="11" width="9.1796875" style="29"/>
    <col min="12" max="12" width="0" style="29" hidden="1" customWidth="1"/>
    <col min="13" max="13" width="9.1796875" style="29"/>
    <col min="14" max="14" width="10.1796875" style="29" bestFit="1" customWidth="1"/>
    <col min="15" max="16384" width="9.1796875" style="29"/>
  </cols>
  <sheetData>
    <row r="1" spans="1:19" customFormat="1" ht="38.15" customHeight="1" x14ac:dyDescent="0.35">
      <c r="A1" s="159" t="s">
        <v>158</v>
      </c>
      <c r="B1" s="165"/>
      <c r="C1" s="165"/>
      <c r="D1" s="165"/>
      <c r="E1" s="165"/>
      <c r="F1" s="165"/>
      <c r="G1" s="165"/>
      <c r="H1" s="165"/>
      <c r="I1" s="165"/>
      <c r="J1" s="165"/>
      <c r="K1" s="134"/>
      <c r="L1" s="134"/>
      <c r="M1" s="134"/>
      <c r="N1" s="134"/>
      <c r="O1" s="134"/>
      <c r="P1" s="68"/>
      <c r="Q1" s="68"/>
      <c r="R1" s="68"/>
      <c r="S1" s="68"/>
    </row>
    <row r="2" spans="1:19" ht="42" customHeight="1" x14ac:dyDescent="0.35">
      <c r="A2" s="157" t="s">
        <v>159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9" ht="18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9" x14ac:dyDescent="0.35">
      <c r="A4" s="158" t="s">
        <v>22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19" customFormat="1" ht="20.149999999999999" customHeight="1" x14ac:dyDescent="0.35">
      <c r="A5" s="153" t="s">
        <v>141</v>
      </c>
      <c r="B5" s="166"/>
      <c r="C5" s="166"/>
      <c r="D5" s="166"/>
      <c r="E5" s="166"/>
      <c r="F5" s="166"/>
      <c r="G5" s="166"/>
      <c r="H5" s="166"/>
      <c r="I5" s="166"/>
      <c r="J5" s="167"/>
      <c r="K5" s="134"/>
      <c r="L5" s="134"/>
      <c r="M5" s="134"/>
      <c r="N5" s="134"/>
      <c r="O5" s="134"/>
      <c r="P5" s="68"/>
      <c r="Q5" s="68"/>
      <c r="R5" s="68"/>
      <c r="S5" s="68"/>
    </row>
    <row r="6" spans="1:19" customFormat="1" ht="27" customHeight="1" x14ac:dyDescent="0.35">
      <c r="A6" s="159" t="s">
        <v>147</v>
      </c>
      <c r="B6" s="165"/>
      <c r="C6" s="165"/>
      <c r="D6" s="165"/>
      <c r="E6" s="165"/>
      <c r="F6" s="165"/>
      <c r="G6" s="165"/>
      <c r="H6" s="165"/>
      <c r="I6" s="165"/>
      <c r="J6" s="165"/>
      <c r="K6" s="134"/>
      <c r="L6" s="134"/>
      <c r="M6" s="134"/>
      <c r="N6" s="134"/>
      <c r="O6" s="134"/>
      <c r="P6" s="68"/>
      <c r="Q6" s="68"/>
      <c r="R6" s="68"/>
      <c r="S6" s="68"/>
    </row>
    <row r="7" spans="1:19" x14ac:dyDescent="0.35">
      <c r="A7" s="19"/>
      <c r="B7" s="19"/>
      <c r="C7" s="19"/>
      <c r="D7" s="19"/>
      <c r="E7" s="19"/>
      <c r="F7" s="19"/>
      <c r="G7" s="19"/>
      <c r="H7" s="19"/>
      <c r="I7" s="19"/>
      <c r="J7" s="20"/>
    </row>
    <row r="8" spans="1:19" ht="18" customHeight="1" x14ac:dyDescent="0.35">
      <c r="A8" s="153" t="s">
        <v>111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9" x14ac:dyDescent="0.35">
      <c r="A9" s="30"/>
      <c r="B9" s="31"/>
      <c r="C9" s="31"/>
      <c r="D9" s="31"/>
      <c r="E9" s="32"/>
      <c r="F9" s="32"/>
      <c r="G9" s="32"/>
      <c r="H9" s="33"/>
      <c r="I9" s="33"/>
      <c r="J9" s="123" t="s">
        <v>36</v>
      </c>
      <c r="L9" s="29">
        <v>7.5345000000000004</v>
      </c>
    </row>
    <row r="10" spans="1:19" ht="26" x14ac:dyDescent="0.35">
      <c r="A10" s="142" t="s">
        <v>43</v>
      </c>
      <c r="B10" s="143"/>
      <c r="C10" s="143"/>
      <c r="D10" s="143"/>
      <c r="E10" s="144"/>
      <c r="F10" s="21" t="s">
        <v>138</v>
      </c>
      <c r="G10" s="21" t="s">
        <v>139</v>
      </c>
      <c r="H10" s="21" t="s">
        <v>137</v>
      </c>
      <c r="I10" s="21" t="s">
        <v>29</v>
      </c>
      <c r="J10" s="22" t="s">
        <v>132</v>
      </c>
    </row>
    <row r="11" spans="1:19" x14ac:dyDescent="0.35">
      <c r="A11" s="145"/>
      <c r="B11" s="146"/>
      <c r="C11" s="146"/>
      <c r="D11" s="146"/>
      <c r="E11" s="147"/>
      <c r="F11" s="23" t="s">
        <v>36</v>
      </c>
      <c r="G11" s="23" t="s">
        <v>36</v>
      </c>
      <c r="H11" s="23" t="s">
        <v>36</v>
      </c>
      <c r="I11" s="23" t="s">
        <v>36</v>
      </c>
      <c r="J11" s="24" t="s">
        <v>36</v>
      </c>
    </row>
    <row r="12" spans="1:19" x14ac:dyDescent="0.35">
      <c r="A12" s="160" t="s">
        <v>0</v>
      </c>
      <c r="B12" s="161"/>
      <c r="C12" s="161"/>
      <c r="D12" s="161"/>
      <c r="E12" s="162"/>
      <c r="F12" s="43">
        <f>F13+F14</f>
        <v>1239239.73</v>
      </c>
      <c r="G12" s="43">
        <f t="shared" ref="G12:J12" si="0">G13+G14</f>
        <v>1538527</v>
      </c>
      <c r="H12" s="43">
        <f t="shared" si="0"/>
        <v>1598201</v>
      </c>
      <c r="I12" s="43">
        <f t="shared" si="0"/>
        <v>1645701</v>
      </c>
      <c r="J12" s="43">
        <f t="shared" si="0"/>
        <v>1682201</v>
      </c>
    </row>
    <row r="13" spans="1:19" ht="15" customHeight="1" x14ac:dyDescent="0.35">
      <c r="A13" s="25">
        <v>6</v>
      </c>
      <c r="B13" s="18" t="s">
        <v>9</v>
      </c>
      <c r="C13" s="44"/>
      <c r="D13" s="44"/>
      <c r="E13" s="45"/>
      <c r="F13" s="46">
        <f>' A. Račun prihoda i rashoda'!E9</f>
        <v>1239239.73</v>
      </c>
      <c r="G13" s="46">
        <f>' A. Račun prihoda i rashoda'!F9+1914</f>
        <v>1533877</v>
      </c>
      <c r="H13" s="46">
        <f>' A. Račun prihoda i rashoda'!G9</f>
        <v>1598201</v>
      </c>
      <c r="I13" s="46">
        <f>' A. Račun prihoda i rashoda'!H9</f>
        <v>1645701</v>
      </c>
      <c r="J13" s="46">
        <f>' A. Račun prihoda i rashoda'!I9</f>
        <v>1682201</v>
      </c>
    </row>
    <row r="14" spans="1:19" x14ac:dyDescent="0.35">
      <c r="A14" s="25">
        <v>7</v>
      </c>
      <c r="B14" s="18" t="s">
        <v>10</v>
      </c>
      <c r="C14" s="47"/>
      <c r="D14" s="47"/>
      <c r="E14" s="45"/>
      <c r="F14" s="46">
        <f>' A. Račun prihoda i rashoda'!E19</f>
        <v>0</v>
      </c>
      <c r="G14" s="46">
        <f>' A. Račun prihoda i rashoda'!F19</f>
        <v>4650</v>
      </c>
      <c r="H14" s="46">
        <f>' A. Račun prihoda i rashoda'!G19</f>
        <v>0</v>
      </c>
      <c r="I14" s="46">
        <f>' A. Račun prihoda i rashoda'!H19</f>
        <v>0</v>
      </c>
      <c r="J14" s="46">
        <f>' A. Račun prihoda i rashoda'!I19</f>
        <v>0</v>
      </c>
    </row>
    <row r="15" spans="1:19" x14ac:dyDescent="0.35">
      <c r="A15" s="48" t="s">
        <v>2</v>
      </c>
      <c r="B15" s="49"/>
      <c r="C15" s="49"/>
      <c r="D15" s="49"/>
      <c r="E15" s="42"/>
      <c r="F15" s="43">
        <f>F16+F17</f>
        <v>1247670.29</v>
      </c>
      <c r="G15" s="43">
        <f t="shared" ref="G15:J15" si="1">G16+G17</f>
        <v>1536613</v>
      </c>
      <c r="H15" s="43">
        <f t="shared" si="1"/>
        <v>1598301</v>
      </c>
      <c r="I15" s="43">
        <f t="shared" si="1"/>
        <v>1645701</v>
      </c>
      <c r="J15" s="43">
        <f t="shared" si="1"/>
        <v>1682201</v>
      </c>
      <c r="N15" s="133"/>
    </row>
    <row r="16" spans="1:19" ht="15" customHeight="1" x14ac:dyDescent="0.35">
      <c r="A16" s="25">
        <v>3</v>
      </c>
      <c r="B16" s="18" t="s">
        <v>13</v>
      </c>
      <c r="C16" s="44"/>
      <c r="D16" s="44"/>
      <c r="E16" s="50"/>
      <c r="F16" s="46">
        <f>' A. Račun prihoda i rashoda'!E27+4496-1510</f>
        <v>1218238.6400000001</v>
      </c>
      <c r="G16" s="46">
        <f>' A. Račun prihoda i rashoda'!F27+50</f>
        <v>1492217</v>
      </c>
      <c r="H16" s="46">
        <f>' A. Račun prihoda i rashoda'!G27</f>
        <v>1564400</v>
      </c>
      <c r="I16" s="46">
        <f>' A. Račun prihoda i rashoda'!H27</f>
        <v>1606555</v>
      </c>
      <c r="J16" s="46">
        <f>' A. Račun prihoda i rashoda'!I27</f>
        <v>1638205</v>
      </c>
      <c r="O16" s="133"/>
    </row>
    <row r="17" spans="1:14" x14ac:dyDescent="0.35">
      <c r="A17" s="25">
        <v>4</v>
      </c>
      <c r="B17" s="18" t="s">
        <v>15</v>
      </c>
      <c r="C17" s="47"/>
      <c r="D17" s="47"/>
      <c r="E17" s="45"/>
      <c r="F17" s="46">
        <f>' A. Račun prihoda i rashoda'!E59</f>
        <v>29431.65</v>
      </c>
      <c r="G17" s="46">
        <f>' A. Račun prihoda i rashoda'!F59</f>
        <v>44396</v>
      </c>
      <c r="H17" s="46">
        <f>' A. Račun prihoda i rashoda'!G59</f>
        <v>33901</v>
      </c>
      <c r="I17" s="46">
        <f>' A. Račun prihoda i rashoda'!H59</f>
        <v>39146</v>
      </c>
      <c r="J17" s="46">
        <f>' A. Račun prihoda i rashoda'!I59</f>
        <v>43996</v>
      </c>
      <c r="N17" s="133"/>
    </row>
    <row r="18" spans="1:14" x14ac:dyDescent="0.35">
      <c r="A18" s="163" t="s">
        <v>3</v>
      </c>
      <c r="B18" s="161"/>
      <c r="C18" s="161"/>
      <c r="D18" s="161"/>
      <c r="E18" s="164"/>
      <c r="F18" s="43">
        <f>F12-F15</f>
        <v>-8430.5600000000559</v>
      </c>
      <c r="G18" s="43">
        <f>G12-G15</f>
        <v>1914</v>
      </c>
      <c r="H18" s="43">
        <f t="shared" ref="H18:J18" si="2">H12-H15</f>
        <v>-100</v>
      </c>
      <c r="I18" s="43">
        <f t="shared" si="2"/>
        <v>0</v>
      </c>
      <c r="J18" s="43">
        <f t="shared" si="2"/>
        <v>0</v>
      </c>
    </row>
    <row r="19" spans="1:14" x14ac:dyDescent="0.35">
      <c r="A19" s="34"/>
      <c r="B19" s="35"/>
      <c r="C19" s="35"/>
      <c r="D19" s="35"/>
      <c r="E19" s="35"/>
      <c r="F19" s="28"/>
      <c r="G19" s="28"/>
      <c r="H19" s="28"/>
      <c r="I19" s="28"/>
      <c r="J19" s="28"/>
    </row>
    <row r="20" spans="1:14" ht="26" hidden="1" x14ac:dyDescent="0.35">
      <c r="A20" s="142" t="s">
        <v>43</v>
      </c>
      <c r="B20" s="143"/>
      <c r="C20" s="143"/>
      <c r="D20" s="143"/>
      <c r="E20" s="144"/>
      <c r="F20" s="21" t="s">
        <v>38</v>
      </c>
      <c r="G20" s="21" t="s">
        <v>39</v>
      </c>
      <c r="H20" s="21" t="s">
        <v>40</v>
      </c>
      <c r="I20" s="21" t="s">
        <v>28</v>
      </c>
      <c r="J20" s="22" t="s">
        <v>29</v>
      </c>
    </row>
    <row r="21" spans="1:14" ht="15" hidden="1" customHeight="1" x14ac:dyDescent="0.35">
      <c r="A21" s="145"/>
      <c r="B21" s="146"/>
      <c r="C21" s="146"/>
      <c r="D21" s="146"/>
      <c r="E21" s="147"/>
      <c r="F21" s="23" t="s">
        <v>37</v>
      </c>
      <c r="G21" s="23" t="s">
        <v>37</v>
      </c>
      <c r="H21" s="23" t="s">
        <v>37</v>
      </c>
      <c r="I21" s="23" t="s">
        <v>37</v>
      </c>
      <c r="J21" s="24" t="s">
        <v>37</v>
      </c>
    </row>
    <row r="22" spans="1:14" ht="15" hidden="1" customHeight="1" x14ac:dyDescent="0.35">
      <c r="A22" s="160" t="s">
        <v>0</v>
      </c>
      <c r="B22" s="161"/>
      <c r="C22" s="161"/>
      <c r="D22" s="161"/>
      <c r="E22" s="162"/>
      <c r="F22" s="43">
        <f>F23+F24</f>
        <v>7249427</v>
      </c>
      <c r="G22" s="43">
        <f t="shared" ref="G22:J22" si="3">G23+G24</f>
        <v>9436200.4250000007</v>
      </c>
      <c r="H22" s="43">
        <f t="shared" si="3"/>
        <v>12041645.434500001</v>
      </c>
      <c r="I22" s="43">
        <f t="shared" si="3"/>
        <v>12399534.184500001</v>
      </c>
      <c r="J22" s="43">
        <f t="shared" si="3"/>
        <v>12674543.434500001</v>
      </c>
    </row>
    <row r="23" spans="1:14" ht="15" hidden="1" customHeight="1" x14ac:dyDescent="0.35">
      <c r="A23" s="25">
        <v>6</v>
      </c>
      <c r="B23" s="18" t="s">
        <v>9</v>
      </c>
      <c r="C23" s="44"/>
      <c r="D23" s="44"/>
      <c r="E23" s="45"/>
      <c r="F23" s="46">
        <v>7249427</v>
      </c>
      <c r="G23" s="46">
        <v>9401165</v>
      </c>
      <c r="H23" s="46">
        <f>H13*$L$9</f>
        <v>12041645.434500001</v>
      </c>
      <c r="I23" s="46">
        <f t="shared" ref="I23:J23" si="4">I13*$L$9</f>
        <v>12399534.184500001</v>
      </c>
      <c r="J23" s="46">
        <f t="shared" si="4"/>
        <v>12674543.434500001</v>
      </c>
    </row>
    <row r="24" spans="1:14" hidden="1" x14ac:dyDescent="0.35">
      <c r="A24" s="25">
        <v>7</v>
      </c>
      <c r="B24" s="18" t="s">
        <v>10</v>
      </c>
      <c r="C24" s="47"/>
      <c r="D24" s="47"/>
      <c r="E24" s="45"/>
      <c r="F24" s="46">
        <f>F14*$L$9</f>
        <v>0</v>
      </c>
      <c r="G24" s="46">
        <f t="shared" ref="G24:J24" si="5">G14*$L$9</f>
        <v>35035.425000000003</v>
      </c>
      <c r="H24" s="46">
        <f t="shared" si="5"/>
        <v>0</v>
      </c>
      <c r="I24" s="46">
        <f t="shared" si="5"/>
        <v>0</v>
      </c>
      <c r="J24" s="46">
        <f t="shared" si="5"/>
        <v>0</v>
      </c>
    </row>
    <row r="25" spans="1:14" ht="18" hidden="1" customHeight="1" x14ac:dyDescent="0.35">
      <c r="A25" s="48" t="s">
        <v>2</v>
      </c>
      <c r="B25" s="49"/>
      <c r="C25" s="49"/>
      <c r="D25" s="49"/>
      <c r="E25" s="42"/>
      <c r="F25" s="43">
        <f>F26+F27</f>
        <v>7185677</v>
      </c>
      <c r="G25" s="43">
        <f t="shared" ref="G25:J25" si="6">G26+G27</f>
        <v>9450271</v>
      </c>
      <c r="H25" s="43">
        <f t="shared" si="6"/>
        <v>12042398.884500001</v>
      </c>
      <c r="I25" s="43">
        <f t="shared" si="6"/>
        <v>12399534.184500001</v>
      </c>
      <c r="J25" s="43">
        <f t="shared" si="6"/>
        <v>12674543.4345</v>
      </c>
    </row>
    <row r="26" spans="1:14" hidden="1" x14ac:dyDescent="0.35">
      <c r="A26" s="25">
        <v>3</v>
      </c>
      <c r="B26" s="18" t="s">
        <v>13</v>
      </c>
      <c r="C26" s="47"/>
      <c r="D26" s="47"/>
      <c r="E26" s="45"/>
      <c r="F26" s="46">
        <v>7001436</v>
      </c>
      <c r="G26" s="46">
        <v>9209460</v>
      </c>
      <c r="H26" s="46">
        <f t="shared" ref="H26:J26" si="7">H16*$L$9</f>
        <v>11786971.800000001</v>
      </c>
      <c r="I26" s="46">
        <f t="shared" si="7"/>
        <v>12104588.647500001</v>
      </c>
      <c r="J26" s="46">
        <f t="shared" si="7"/>
        <v>12343055.5725</v>
      </c>
    </row>
    <row r="27" spans="1:14" ht="15" hidden="1" customHeight="1" x14ac:dyDescent="0.35">
      <c r="A27" s="25">
        <v>4</v>
      </c>
      <c r="B27" s="18" t="s">
        <v>15</v>
      </c>
      <c r="C27" s="47"/>
      <c r="D27" s="47"/>
      <c r="E27" s="45"/>
      <c r="F27" s="46">
        <v>184241</v>
      </c>
      <c r="G27" s="46">
        <v>240811</v>
      </c>
      <c r="H27" s="46">
        <f t="shared" ref="H27:J27" si="8">H17*$L$9</f>
        <v>255427.08450000003</v>
      </c>
      <c r="I27" s="46">
        <f t="shared" si="8"/>
        <v>294945.53700000001</v>
      </c>
      <c r="J27" s="46">
        <f t="shared" si="8"/>
        <v>331487.86200000002</v>
      </c>
    </row>
    <row r="28" spans="1:14" hidden="1" x14ac:dyDescent="0.35">
      <c r="A28" s="163" t="s">
        <v>3</v>
      </c>
      <c r="B28" s="161"/>
      <c r="C28" s="161"/>
      <c r="D28" s="161"/>
      <c r="E28" s="164"/>
      <c r="F28" s="43">
        <f>F22-F25</f>
        <v>63750</v>
      </c>
      <c r="G28" s="43">
        <f t="shared" ref="G28:J28" si="9">G22-G25</f>
        <v>-14070.574999999255</v>
      </c>
      <c r="H28" s="43">
        <f t="shared" si="9"/>
        <v>-753.44999999925494</v>
      </c>
      <c r="I28" s="43">
        <f t="shared" si="9"/>
        <v>0</v>
      </c>
      <c r="J28" s="43">
        <f t="shared" si="9"/>
        <v>0</v>
      </c>
    </row>
    <row r="29" spans="1:14" ht="18" customHeight="1" x14ac:dyDescent="0.35">
      <c r="A29" s="19"/>
      <c r="B29" s="36"/>
      <c r="C29" s="36"/>
      <c r="D29" s="36"/>
      <c r="E29" s="36"/>
      <c r="F29" s="36"/>
      <c r="G29" s="36"/>
      <c r="H29" s="36"/>
      <c r="I29" s="37"/>
      <c r="J29" s="37"/>
    </row>
    <row r="30" spans="1:14" x14ac:dyDescent="0.35">
      <c r="A30" s="153" t="s">
        <v>25</v>
      </c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4" x14ac:dyDescent="0.35">
      <c r="A31" s="19"/>
      <c r="B31" s="36"/>
      <c r="C31" s="36"/>
      <c r="D31" s="36"/>
      <c r="E31" s="36"/>
      <c r="F31" s="36"/>
      <c r="G31" s="36"/>
      <c r="H31" s="36"/>
      <c r="I31" s="37"/>
      <c r="J31" s="123" t="s">
        <v>36</v>
      </c>
    </row>
    <row r="32" spans="1:14" ht="26" x14ac:dyDescent="0.35">
      <c r="A32" s="142" t="s">
        <v>43</v>
      </c>
      <c r="B32" s="143"/>
      <c r="C32" s="143"/>
      <c r="D32" s="143"/>
      <c r="E32" s="144"/>
      <c r="F32" s="21" t="s">
        <v>138</v>
      </c>
      <c r="G32" s="21" t="s">
        <v>139</v>
      </c>
      <c r="H32" s="21" t="s">
        <v>137</v>
      </c>
      <c r="I32" s="21" t="s">
        <v>29</v>
      </c>
      <c r="J32" s="22" t="s">
        <v>132</v>
      </c>
    </row>
    <row r="33" spans="1:14" x14ac:dyDescent="0.35">
      <c r="A33" s="145"/>
      <c r="B33" s="146"/>
      <c r="C33" s="146"/>
      <c r="D33" s="146"/>
      <c r="E33" s="147"/>
      <c r="F33" s="23" t="s">
        <v>36</v>
      </c>
      <c r="G33" s="23" t="s">
        <v>36</v>
      </c>
      <c r="H33" s="23" t="s">
        <v>36</v>
      </c>
      <c r="I33" s="23" t="s">
        <v>36</v>
      </c>
      <c r="J33" s="24" t="s">
        <v>36</v>
      </c>
    </row>
    <row r="34" spans="1:14" ht="15" customHeight="1" x14ac:dyDescent="0.35">
      <c r="A34" s="25">
        <v>8</v>
      </c>
      <c r="B34" s="51" t="s">
        <v>19</v>
      </c>
      <c r="C34" s="47"/>
      <c r="D34" s="47"/>
      <c r="E34" s="45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M34" s="38"/>
    </row>
    <row r="35" spans="1:14" ht="15" customHeight="1" x14ac:dyDescent="0.35">
      <c r="A35" s="25">
        <v>5</v>
      </c>
      <c r="B35" s="18" t="s">
        <v>20</v>
      </c>
      <c r="C35" s="47"/>
      <c r="D35" s="47"/>
      <c r="E35" s="45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M35" s="38"/>
    </row>
    <row r="36" spans="1:14" x14ac:dyDescent="0.35">
      <c r="A36" s="163" t="s">
        <v>4</v>
      </c>
      <c r="B36" s="161"/>
      <c r="C36" s="161"/>
      <c r="D36" s="161"/>
      <c r="E36" s="164"/>
      <c r="F36" s="43">
        <f>F34-F35</f>
        <v>0</v>
      </c>
      <c r="G36" s="43">
        <f t="shared" ref="G36:J36" si="10">G34-G35</f>
        <v>0</v>
      </c>
      <c r="H36" s="43">
        <f t="shared" si="10"/>
        <v>0</v>
      </c>
      <c r="I36" s="43">
        <f t="shared" si="10"/>
        <v>0</v>
      </c>
      <c r="J36" s="43">
        <f t="shared" si="10"/>
        <v>0</v>
      </c>
      <c r="N36" s="133"/>
    </row>
    <row r="37" spans="1:14" x14ac:dyDescent="0.35">
      <c r="A37" s="19"/>
      <c r="B37" s="36"/>
      <c r="C37" s="36"/>
      <c r="D37" s="36"/>
      <c r="E37" s="36"/>
      <c r="F37" s="36"/>
      <c r="G37" s="36"/>
      <c r="H37" s="36"/>
      <c r="I37" s="37"/>
      <c r="J37" s="37"/>
      <c r="N37" s="133"/>
    </row>
    <row r="38" spans="1:14" ht="26" hidden="1" x14ac:dyDescent="0.35">
      <c r="A38" s="142" t="s">
        <v>43</v>
      </c>
      <c r="B38" s="143"/>
      <c r="C38" s="143"/>
      <c r="D38" s="143"/>
      <c r="E38" s="144"/>
      <c r="F38" s="21" t="s">
        <v>138</v>
      </c>
      <c r="G38" s="21" t="s">
        <v>139</v>
      </c>
      <c r="H38" s="21" t="s">
        <v>137</v>
      </c>
      <c r="I38" s="21" t="s">
        <v>29</v>
      </c>
      <c r="J38" s="22" t="s">
        <v>132</v>
      </c>
    </row>
    <row r="39" spans="1:14" hidden="1" x14ac:dyDescent="0.35">
      <c r="A39" s="145"/>
      <c r="B39" s="146"/>
      <c r="C39" s="146"/>
      <c r="D39" s="146"/>
      <c r="E39" s="147"/>
      <c r="F39" s="23" t="s">
        <v>37</v>
      </c>
      <c r="G39" s="23" t="s">
        <v>37</v>
      </c>
      <c r="H39" s="23" t="s">
        <v>37</v>
      </c>
      <c r="I39" s="23" t="s">
        <v>37</v>
      </c>
      <c r="J39" s="24" t="s">
        <v>37</v>
      </c>
    </row>
    <row r="40" spans="1:14" hidden="1" x14ac:dyDescent="0.35">
      <c r="A40" s="25">
        <v>8</v>
      </c>
      <c r="B40" s="51" t="s">
        <v>19</v>
      </c>
      <c r="C40" s="47"/>
      <c r="D40" s="47"/>
      <c r="E40" s="45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M40" s="38"/>
    </row>
    <row r="41" spans="1:14" hidden="1" x14ac:dyDescent="0.35">
      <c r="A41" s="25">
        <v>5</v>
      </c>
      <c r="B41" s="18" t="s">
        <v>20</v>
      </c>
      <c r="C41" s="47"/>
      <c r="D41" s="47"/>
      <c r="E41" s="45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M41" s="38"/>
    </row>
    <row r="42" spans="1:14" hidden="1" x14ac:dyDescent="0.35">
      <c r="A42" s="163" t="s">
        <v>4</v>
      </c>
      <c r="B42" s="161"/>
      <c r="C42" s="161"/>
      <c r="D42" s="161"/>
      <c r="E42" s="164"/>
      <c r="F42" s="43">
        <f>F40-F41</f>
        <v>0</v>
      </c>
      <c r="G42" s="43">
        <f t="shared" ref="G42:I42" si="11">G40-G41</f>
        <v>0</v>
      </c>
      <c r="H42" s="43">
        <f>H40-H41</f>
        <v>0</v>
      </c>
      <c r="I42" s="43">
        <f t="shared" si="11"/>
        <v>0</v>
      </c>
      <c r="J42" s="43">
        <f>J40-J41</f>
        <v>0</v>
      </c>
    </row>
    <row r="43" spans="1:14" x14ac:dyDescent="0.35">
      <c r="A43" s="39"/>
      <c r="B43" s="36"/>
      <c r="C43" s="36"/>
      <c r="D43" s="36"/>
      <c r="E43" s="36"/>
      <c r="F43" s="36"/>
      <c r="G43" s="36"/>
      <c r="H43" s="36"/>
      <c r="I43" s="37"/>
      <c r="J43" s="37"/>
    </row>
    <row r="44" spans="1:14" x14ac:dyDescent="0.35">
      <c r="A44" s="153" t="s">
        <v>34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4" x14ac:dyDescent="0.35">
      <c r="A45" s="39"/>
      <c r="B45" s="36"/>
      <c r="C45" s="36"/>
      <c r="D45" s="36"/>
      <c r="E45" s="36"/>
      <c r="F45" s="36"/>
      <c r="G45" s="36"/>
      <c r="H45" s="36"/>
      <c r="I45" s="37"/>
      <c r="J45" s="124" t="s">
        <v>36</v>
      </c>
    </row>
    <row r="46" spans="1:14" ht="26" x14ac:dyDescent="0.35">
      <c r="A46" s="142" t="s">
        <v>43</v>
      </c>
      <c r="B46" s="143"/>
      <c r="C46" s="143"/>
      <c r="D46" s="143"/>
      <c r="E46" s="144"/>
      <c r="F46" s="21" t="s">
        <v>138</v>
      </c>
      <c r="G46" s="21" t="s">
        <v>139</v>
      </c>
      <c r="H46" s="21" t="s">
        <v>137</v>
      </c>
      <c r="I46" s="21" t="s">
        <v>29</v>
      </c>
      <c r="J46" s="22" t="s">
        <v>132</v>
      </c>
    </row>
    <row r="47" spans="1:14" x14ac:dyDescent="0.35">
      <c r="A47" s="145"/>
      <c r="B47" s="146"/>
      <c r="C47" s="146"/>
      <c r="D47" s="146"/>
      <c r="E47" s="147"/>
      <c r="F47" s="23" t="s">
        <v>36</v>
      </c>
      <c r="G47" s="23" t="s">
        <v>36</v>
      </c>
      <c r="H47" s="23" t="s">
        <v>36</v>
      </c>
      <c r="I47" s="23" t="s">
        <v>36</v>
      </c>
      <c r="J47" s="24" t="s">
        <v>36</v>
      </c>
    </row>
    <row r="48" spans="1:14" ht="29.25" customHeight="1" x14ac:dyDescent="0.35">
      <c r="A48" s="148" t="s">
        <v>26</v>
      </c>
      <c r="B48" s="149"/>
      <c r="C48" s="149"/>
      <c r="D48" s="149"/>
      <c r="E48" s="150"/>
      <c r="F48" s="56"/>
      <c r="G48" s="56"/>
      <c r="H48" s="57"/>
      <c r="I48" s="57"/>
      <c r="J48" s="57"/>
    </row>
    <row r="49" spans="1:10" x14ac:dyDescent="0.35">
      <c r="A49" s="52">
        <v>9</v>
      </c>
      <c r="B49" s="58" t="s">
        <v>44</v>
      </c>
      <c r="C49" s="41"/>
      <c r="D49" s="41"/>
      <c r="E49" s="41"/>
      <c r="F49" s="54">
        <v>11002</v>
      </c>
      <c r="G49" s="54">
        <v>5558</v>
      </c>
      <c r="H49" s="55">
        <v>100</v>
      </c>
      <c r="I49" s="55"/>
      <c r="J49" s="55"/>
    </row>
    <row r="50" spans="1:10" x14ac:dyDescent="0.35">
      <c r="A50" s="52">
        <v>9</v>
      </c>
      <c r="B50" s="58" t="s">
        <v>45</v>
      </c>
      <c r="C50" s="41"/>
      <c r="D50" s="41"/>
      <c r="E50" s="41"/>
      <c r="F50" s="54">
        <v>4485</v>
      </c>
      <c r="G50" s="54">
        <v>7472</v>
      </c>
      <c r="H50" s="54"/>
      <c r="I50" s="54"/>
      <c r="J50" s="54"/>
    </row>
    <row r="51" spans="1:10" ht="29.25" customHeight="1" x14ac:dyDescent="0.35">
      <c r="A51" s="151" t="s">
        <v>46</v>
      </c>
      <c r="B51" s="152"/>
      <c r="C51" s="152"/>
      <c r="D51" s="152"/>
      <c r="E51" s="152"/>
      <c r="F51" s="43">
        <f>F49-F50</f>
        <v>6517</v>
      </c>
      <c r="G51" s="43">
        <f t="shared" ref="G51:I51" si="12">G49-G50</f>
        <v>-1914</v>
      </c>
      <c r="H51" s="43">
        <f>H49-H50</f>
        <v>100</v>
      </c>
      <c r="I51" s="43">
        <f t="shared" si="12"/>
        <v>0</v>
      </c>
      <c r="J51" s="43">
        <f>J49-J50</f>
        <v>0</v>
      </c>
    </row>
    <row r="52" spans="1:10" x14ac:dyDescent="0.35">
      <c r="A52" s="39"/>
      <c r="B52" s="36"/>
      <c r="C52" s="36"/>
      <c r="D52" s="36"/>
      <c r="E52" s="36"/>
      <c r="F52" s="36"/>
      <c r="G52" s="36"/>
      <c r="H52" s="36"/>
      <c r="I52" s="37"/>
      <c r="J52" s="37"/>
    </row>
    <row r="53" spans="1:10" ht="26" hidden="1" x14ac:dyDescent="0.35">
      <c r="A53" s="142" t="s">
        <v>43</v>
      </c>
      <c r="B53" s="143"/>
      <c r="C53" s="143"/>
      <c r="D53" s="143"/>
      <c r="E53" s="144"/>
      <c r="F53" s="21" t="s">
        <v>41</v>
      </c>
      <c r="G53" s="21" t="s">
        <v>42</v>
      </c>
      <c r="H53" s="21" t="s">
        <v>40</v>
      </c>
      <c r="I53" s="21" t="s">
        <v>28</v>
      </c>
      <c r="J53" s="22" t="s">
        <v>29</v>
      </c>
    </row>
    <row r="54" spans="1:10" hidden="1" x14ac:dyDescent="0.35">
      <c r="A54" s="145"/>
      <c r="B54" s="146"/>
      <c r="C54" s="146"/>
      <c r="D54" s="146"/>
      <c r="E54" s="147"/>
      <c r="F54" s="23" t="s">
        <v>37</v>
      </c>
      <c r="G54" s="23" t="s">
        <v>37</v>
      </c>
      <c r="H54" s="23" t="s">
        <v>37</v>
      </c>
      <c r="I54" s="23" t="s">
        <v>37</v>
      </c>
      <c r="J54" s="24" t="s">
        <v>37</v>
      </c>
    </row>
    <row r="55" spans="1:10" ht="29.25" hidden="1" customHeight="1" x14ac:dyDescent="0.35">
      <c r="A55" s="148" t="s">
        <v>26</v>
      </c>
      <c r="B55" s="149"/>
      <c r="C55" s="149"/>
      <c r="D55" s="149"/>
      <c r="E55" s="150"/>
      <c r="F55" s="56"/>
      <c r="G55" s="56"/>
      <c r="H55" s="57"/>
      <c r="I55" s="57"/>
      <c r="J55" s="57"/>
    </row>
    <row r="56" spans="1:10" hidden="1" x14ac:dyDescent="0.35">
      <c r="A56" s="52">
        <v>9</v>
      </c>
      <c r="B56" s="58" t="s">
        <v>44</v>
      </c>
      <c r="C56" s="41"/>
      <c r="D56" s="41"/>
      <c r="E56" s="41"/>
      <c r="F56" s="54">
        <v>6655</v>
      </c>
      <c r="G56" s="54">
        <v>82898.5</v>
      </c>
      <c r="H56" s="55">
        <v>13449</v>
      </c>
      <c r="I56" s="55"/>
      <c r="J56" s="55"/>
    </row>
    <row r="57" spans="1:10" hidden="1" x14ac:dyDescent="0.35">
      <c r="A57" s="52">
        <v>9</v>
      </c>
      <c r="B57" s="62" t="s">
        <v>45</v>
      </c>
      <c r="C57" s="41"/>
      <c r="D57" s="41"/>
      <c r="E57" s="41"/>
      <c r="F57" s="54">
        <f>20217+1081.92</f>
        <v>21298.92</v>
      </c>
      <c r="G57" s="54">
        <v>33792.980000000003</v>
      </c>
      <c r="H57" s="54">
        <v>0</v>
      </c>
      <c r="I57" s="54"/>
      <c r="J57" s="54"/>
    </row>
    <row r="58" spans="1:10" ht="29.25" hidden="1" customHeight="1" x14ac:dyDescent="0.35">
      <c r="A58" s="151" t="s">
        <v>46</v>
      </c>
      <c r="B58" s="152"/>
      <c r="C58" s="152"/>
      <c r="D58" s="152"/>
      <c r="E58" s="152"/>
      <c r="F58" s="43">
        <f>F56-F57</f>
        <v>-14643.919999999998</v>
      </c>
      <c r="G58" s="43">
        <f t="shared" ref="G58:I58" si="13">G56-G57</f>
        <v>49105.52</v>
      </c>
      <c r="H58" s="43">
        <f>H56-H57</f>
        <v>13449</v>
      </c>
      <c r="I58" s="43">
        <f t="shared" si="13"/>
        <v>0</v>
      </c>
      <c r="J58" s="43">
        <f>J56-J57</f>
        <v>0</v>
      </c>
    </row>
    <row r="60" spans="1:10" x14ac:dyDescent="0.35">
      <c r="A60" s="153" t="s">
        <v>47</v>
      </c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 x14ac:dyDescent="0.35">
      <c r="A61" s="39"/>
      <c r="B61" s="36"/>
      <c r="C61" s="36"/>
      <c r="D61" s="36"/>
      <c r="E61" s="36"/>
      <c r="F61" s="36"/>
      <c r="G61" s="36"/>
      <c r="H61" s="36"/>
      <c r="I61" s="37"/>
      <c r="J61" s="124" t="s">
        <v>36</v>
      </c>
    </row>
    <row r="62" spans="1:10" ht="26" x14ac:dyDescent="0.35">
      <c r="A62" s="142" t="s">
        <v>35</v>
      </c>
      <c r="B62" s="143"/>
      <c r="C62" s="143"/>
      <c r="D62" s="143"/>
      <c r="E62" s="144"/>
      <c r="F62" s="21" t="s">
        <v>138</v>
      </c>
      <c r="G62" s="21" t="s">
        <v>139</v>
      </c>
      <c r="H62" s="21" t="s">
        <v>137</v>
      </c>
      <c r="I62" s="21" t="s">
        <v>29</v>
      </c>
      <c r="J62" s="22" t="s">
        <v>132</v>
      </c>
    </row>
    <row r="63" spans="1:10" x14ac:dyDescent="0.35">
      <c r="A63" s="145"/>
      <c r="B63" s="146"/>
      <c r="C63" s="146"/>
      <c r="D63" s="146"/>
      <c r="E63" s="147"/>
      <c r="F63" s="23" t="s">
        <v>36</v>
      </c>
      <c r="G63" s="23" t="s">
        <v>36</v>
      </c>
      <c r="H63" s="23" t="s">
        <v>36</v>
      </c>
      <c r="I63" s="23" t="s">
        <v>36</v>
      </c>
      <c r="J63" s="24" t="s">
        <v>36</v>
      </c>
    </row>
    <row r="64" spans="1:10" x14ac:dyDescent="0.35">
      <c r="A64" s="58" t="s">
        <v>48</v>
      </c>
      <c r="B64" s="59"/>
      <c r="C64" s="60"/>
      <c r="D64" s="60"/>
      <c r="E64" s="60"/>
      <c r="F64" s="54">
        <f>F12+F34+F49</f>
        <v>1250241.73</v>
      </c>
      <c r="G64" s="54">
        <f t="shared" ref="G64:J64" si="14">G12+G34+G49</f>
        <v>1544085</v>
      </c>
      <c r="H64" s="54">
        <f t="shared" si="14"/>
        <v>1598301</v>
      </c>
      <c r="I64" s="54">
        <f t="shared" si="14"/>
        <v>1645701</v>
      </c>
      <c r="J64" s="54">
        <f t="shared" si="14"/>
        <v>1682201</v>
      </c>
    </row>
    <row r="65" spans="1:10" x14ac:dyDescent="0.35">
      <c r="A65" s="58" t="s">
        <v>49</v>
      </c>
      <c r="B65" s="59"/>
      <c r="C65" s="60"/>
      <c r="D65" s="60"/>
      <c r="E65" s="60"/>
      <c r="F65" s="54">
        <f>(F15+F35+F50)</f>
        <v>1252155.29</v>
      </c>
      <c r="G65" s="54">
        <f t="shared" ref="G65:J65" si="15">(G15+G35+G50)</f>
        <v>1544085</v>
      </c>
      <c r="H65" s="54">
        <f t="shared" si="15"/>
        <v>1598301</v>
      </c>
      <c r="I65" s="54">
        <f t="shared" si="15"/>
        <v>1645701</v>
      </c>
      <c r="J65" s="54">
        <f t="shared" si="15"/>
        <v>1682201</v>
      </c>
    </row>
    <row r="66" spans="1:10" x14ac:dyDescent="0.35">
      <c r="A66" s="155" t="s">
        <v>50</v>
      </c>
      <c r="B66" s="156"/>
      <c r="C66" s="156"/>
      <c r="D66" s="156"/>
      <c r="E66" s="156"/>
      <c r="F66" s="61">
        <f>F64-F65</f>
        <v>-1913.5600000000559</v>
      </c>
      <c r="G66" s="61">
        <f t="shared" ref="G66:J66" si="16">G64-G65</f>
        <v>0</v>
      </c>
      <c r="H66" s="61">
        <f t="shared" si="16"/>
        <v>0</v>
      </c>
      <c r="I66" s="61">
        <f t="shared" si="16"/>
        <v>0</v>
      </c>
      <c r="J66" s="61">
        <f t="shared" si="16"/>
        <v>0</v>
      </c>
    </row>
    <row r="68" spans="1:10" hidden="1" x14ac:dyDescent="0.35">
      <c r="A68" s="153" t="s">
        <v>47</v>
      </c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hidden="1" x14ac:dyDescent="0.35">
      <c r="A69" s="39"/>
      <c r="B69" s="36"/>
      <c r="C69" s="36"/>
      <c r="D69" s="36"/>
      <c r="E69" s="36"/>
      <c r="F69" s="36"/>
      <c r="G69" s="36"/>
      <c r="H69" s="36"/>
      <c r="I69" s="37"/>
      <c r="J69" s="37"/>
    </row>
    <row r="70" spans="1:10" ht="26" hidden="1" x14ac:dyDescent="0.35">
      <c r="A70" s="142" t="s">
        <v>35</v>
      </c>
      <c r="B70" s="143"/>
      <c r="C70" s="143"/>
      <c r="D70" s="143"/>
      <c r="E70" s="144"/>
      <c r="F70" s="21" t="s">
        <v>41</v>
      </c>
      <c r="G70" s="21" t="s">
        <v>42</v>
      </c>
      <c r="H70" s="21" t="s">
        <v>40</v>
      </c>
      <c r="I70" s="21" t="s">
        <v>28</v>
      </c>
      <c r="J70" s="22" t="s">
        <v>29</v>
      </c>
    </row>
    <row r="71" spans="1:10" hidden="1" x14ac:dyDescent="0.35">
      <c r="A71" s="145"/>
      <c r="B71" s="146"/>
      <c r="C71" s="146"/>
      <c r="D71" s="146"/>
      <c r="E71" s="147"/>
      <c r="F71" s="23" t="s">
        <v>37</v>
      </c>
      <c r="G71" s="23" t="s">
        <v>37</v>
      </c>
      <c r="H71" s="23" t="s">
        <v>37</v>
      </c>
      <c r="I71" s="23" t="s">
        <v>37</v>
      </c>
      <c r="J71" s="24" t="s">
        <v>37</v>
      </c>
    </row>
    <row r="72" spans="1:10" hidden="1" x14ac:dyDescent="0.35">
      <c r="A72" s="40" t="s">
        <v>48</v>
      </c>
      <c r="B72" s="53"/>
      <c r="C72" s="41"/>
      <c r="D72" s="41"/>
      <c r="E72" s="41"/>
      <c r="F72" s="54">
        <f>F22+F40+F56</f>
        <v>7256082</v>
      </c>
      <c r="G72" s="54">
        <f t="shared" ref="G72:J72" si="17">G22+G40+G56</f>
        <v>9519098.9250000007</v>
      </c>
      <c r="H72" s="54">
        <f t="shared" si="17"/>
        <v>12055094.434500001</v>
      </c>
      <c r="I72" s="54">
        <f t="shared" si="17"/>
        <v>12399534.184500001</v>
      </c>
      <c r="J72" s="54">
        <f t="shared" si="17"/>
        <v>12674543.434500001</v>
      </c>
    </row>
    <row r="73" spans="1:10" hidden="1" x14ac:dyDescent="0.35">
      <c r="A73" s="40" t="s">
        <v>49</v>
      </c>
      <c r="B73" s="53"/>
      <c r="C73" s="41"/>
      <c r="D73" s="41"/>
      <c r="E73" s="41"/>
      <c r="F73" s="54">
        <f>F25+F41+F57</f>
        <v>7206975.9199999999</v>
      </c>
      <c r="G73" s="54">
        <f t="shared" ref="G73:J73" si="18">G25+G41+G57</f>
        <v>9484063.9800000004</v>
      </c>
      <c r="H73" s="54">
        <f t="shared" si="18"/>
        <v>12042398.884500001</v>
      </c>
      <c r="I73" s="54">
        <f t="shared" si="18"/>
        <v>12399534.184500001</v>
      </c>
      <c r="J73" s="54">
        <f t="shared" si="18"/>
        <v>12674543.4345</v>
      </c>
    </row>
    <row r="74" spans="1:10" hidden="1" x14ac:dyDescent="0.35">
      <c r="A74" s="155" t="s">
        <v>50</v>
      </c>
      <c r="B74" s="156"/>
      <c r="C74" s="156"/>
      <c r="D74" s="156"/>
      <c r="E74" s="156"/>
      <c r="F74" s="61">
        <f>F72-F73</f>
        <v>49106.080000000075</v>
      </c>
      <c r="G74" s="61">
        <f t="shared" ref="G74:J74" si="19">G72-G73</f>
        <v>35034.945000000298</v>
      </c>
      <c r="H74" s="61">
        <f t="shared" si="19"/>
        <v>12695.550000000745</v>
      </c>
      <c r="I74" s="61">
        <f t="shared" si="19"/>
        <v>0</v>
      </c>
      <c r="J74" s="61">
        <f t="shared" si="19"/>
        <v>0</v>
      </c>
    </row>
    <row r="75" spans="1:10" x14ac:dyDescent="0.35">
      <c r="A75" s="26"/>
      <c r="B75" s="27"/>
      <c r="C75" s="27"/>
      <c r="D75" s="27"/>
      <c r="E75" s="27"/>
      <c r="F75" s="132"/>
      <c r="G75" s="27"/>
      <c r="H75" s="28"/>
      <c r="I75" s="28"/>
      <c r="J75" s="28"/>
    </row>
    <row r="76" spans="1:10" ht="60" hidden="1" customHeight="1" x14ac:dyDescent="0.35">
      <c r="A76" s="140"/>
      <c r="B76" s="141"/>
      <c r="C76" s="141"/>
      <c r="D76" s="141"/>
      <c r="E76" s="141"/>
      <c r="F76" s="141"/>
      <c r="G76" s="141"/>
      <c r="H76" s="141"/>
      <c r="I76" s="141"/>
      <c r="J76" s="141"/>
    </row>
    <row r="77" spans="1:10" ht="36" hidden="1" customHeight="1" x14ac:dyDescent="0.35">
      <c r="A77" s="140"/>
      <c r="B77" s="141"/>
      <c r="C77" s="141"/>
      <c r="D77" s="141"/>
      <c r="E77" s="141"/>
      <c r="F77" s="141"/>
      <c r="G77" s="141"/>
      <c r="H77" s="141"/>
      <c r="I77" s="141"/>
      <c r="J77" s="141"/>
    </row>
    <row r="78" spans="1:10" x14ac:dyDescent="0.35">
      <c r="F78" s="133"/>
      <c r="G78" s="133"/>
    </row>
    <row r="79" spans="1:10" ht="30.75" customHeight="1" x14ac:dyDescent="0.35">
      <c r="A79" s="168" t="s">
        <v>27</v>
      </c>
      <c r="B79" s="168"/>
      <c r="C79" s="168"/>
      <c r="D79" s="168"/>
      <c r="E79" s="168"/>
      <c r="F79" s="168"/>
      <c r="G79" s="168"/>
      <c r="H79" s="168"/>
      <c r="I79" s="168"/>
      <c r="J79" s="168"/>
    </row>
    <row r="80" spans="1:10" x14ac:dyDescent="0.35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  <row r="81" spans="1:10" x14ac:dyDescent="0.35">
      <c r="A81" s="168"/>
      <c r="B81" s="168"/>
      <c r="C81" s="168"/>
      <c r="D81" s="168"/>
      <c r="E81" s="168"/>
      <c r="F81" s="168"/>
      <c r="G81" s="168"/>
      <c r="H81" s="168"/>
      <c r="I81" s="168"/>
      <c r="J81" s="168"/>
    </row>
  </sheetData>
  <mergeCells count="33">
    <mergeCell ref="A1:J1"/>
    <mergeCell ref="A6:J6"/>
    <mergeCell ref="A5:J5"/>
    <mergeCell ref="A79:J81"/>
    <mergeCell ref="A74:E74"/>
    <mergeCell ref="A42:E42"/>
    <mergeCell ref="A10:E11"/>
    <mergeCell ref="A20:E21"/>
    <mergeCell ref="A32:E33"/>
    <mergeCell ref="A38:E39"/>
    <mergeCell ref="A22:E22"/>
    <mergeCell ref="A28:E28"/>
    <mergeCell ref="A30:J30"/>
    <mergeCell ref="A77:J77"/>
    <mergeCell ref="A36:E36"/>
    <mergeCell ref="A44:J44"/>
    <mergeCell ref="A2:J2"/>
    <mergeCell ref="A4:J4"/>
    <mergeCell ref="A8:J8"/>
    <mergeCell ref="A12:E12"/>
    <mergeCell ref="A18:E18"/>
    <mergeCell ref="A76:J76"/>
    <mergeCell ref="A46:E47"/>
    <mergeCell ref="A53:E54"/>
    <mergeCell ref="A55:E55"/>
    <mergeCell ref="A58:E58"/>
    <mergeCell ref="A62:E63"/>
    <mergeCell ref="A60:J60"/>
    <mergeCell ref="A68:J68"/>
    <mergeCell ref="A70:E71"/>
    <mergeCell ref="A48:E48"/>
    <mergeCell ref="A51:E51"/>
    <mergeCell ref="A66:E66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7"/>
  <sheetViews>
    <sheetView view="pageBreakPreview" zoomScaleNormal="85" zoomScaleSheetLayoutView="100" workbookViewId="0">
      <selection activeCell="D11" sqref="D11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4" width="42.453125" customWidth="1"/>
    <col min="5" max="9" width="15.7265625" customWidth="1"/>
    <col min="10" max="11" width="11.7265625" hidden="1" customWidth="1"/>
    <col min="12" max="12" width="11.7265625" style="68" hidden="1" customWidth="1"/>
    <col min="13" max="13" width="12.1796875" style="68" hidden="1" customWidth="1"/>
    <col min="14" max="14" width="14" style="68" hidden="1" customWidth="1"/>
    <col min="15" max="15" width="11.7265625" style="68" bestFit="1" customWidth="1"/>
    <col min="16" max="16" width="13.54296875" style="68" customWidth="1"/>
    <col min="17" max="17" width="12.54296875" style="68" customWidth="1"/>
    <col min="18" max="18" width="14.26953125" style="68" customWidth="1"/>
    <col min="19" max="19" width="13.54296875" style="68" customWidth="1"/>
  </cols>
  <sheetData>
    <row r="1" spans="1:15" ht="20.149999999999999" customHeight="1" x14ac:dyDescent="0.35">
      <c r="A1" s="153" t="s">
        <v>144</v>
      </c>
      <c r="B1" s="166"/>
      <c r="C1" s="166"/>
      <c r="D1" s="166"/>
      <c r="E1" s="166"/>
      <c r="F1" s="166"/>
      <c r="G1" s="166"/>
      <c r="H1" s="166"/>
      <c r="I1" s="166"/>
      <c r="J1" s="134"/>
      <c r="K1" s="134"/>
      <c r="L1" s="134"/>
      <c r="M1" s="134"/>
      <c r="N1" s="134"/>
      <c r="O1" s="134"/>
    </row>
    <row r="2" spans="1:15" ht="20.149999999999999" customHeight="1" x14ac:dyDescent="0.35">
      <c r="A2" s="159" t="s">
        <v>142</v>
      </c>
      <c r="B2" s="165"/>
      <c r="C2" s="165"/>
      <c r="D2" s="165"/>
      <c r="E2" s="165"/>
      <c r="F2" s="165"/>
      <c r="G2" s="165"/>
      <c r="H2" s="165"/>
      <c r="I2" s="165"/>
      <c r="J2" s="134"/>
      <c r="K2" s="134"/>
      <c r="L2" s="134"/>
      <c r="M2" s="134"/>
      <c r="N2" s="134"/>
      <c r="O2" s="134"/>
    </row>
    <row r="3" spans="1:15" ht="20.149999999999999" customHeight="1" x14ac:dyDescent="0.35">
      <c r="A3" s="135"/>
      <c r="B3" s="138"/>
      <c r="C3" s="138"/>
      <c r="D3" s="138"/>
      <c r="E3" s="138"/>
      <c r="F3" s="138"/>
      <c r="G3" s="138"/>
      <c r="H3" s="138"/>
      <c r="I3" s="138"/>
      <c r="J3" s="134"/>
      <c r="K3" s="134"/>
      <c r="L3" s="134"/>
      <c r="M3" s="134"/>
      <c r="N3" s="134"/>
      <c r="O3" s="134"/>
    </row>
    <row r="4" spans="1:15" ht="18" customHeight="1" x14ac:dyDescent="0.35">
      <c r="A4" s="153" t="s">
        <v>110</v>
      </c>
      <c r="B4" s="154"/>
      <c r="C4" s="154"/>
      <c r="D4" s="154"/>
      <c r="E4" s="154"/>
      <c r="F4" s="154"/>
      <c r="G4" s="154"/>
      <c r="H4" s="154"/>
      <c r="I4" s="154"/>
    </row>
    <row r="5" spans="1:15" ht="18" x14ac:dyDescent="0.35">
      <c r="A5" s="1"/>
      <c r="B5" s="1"/>
      <c r="C5" s="1"/>
      <c r="D5" s="1"/>
      <c r="E5" s="1"/>
      <c r="F5" s="1"/>
      <c r="G5" s="1"/>
      <c r="H5" s="2"/>
      <c r="I5" s="2"/>
    </row>
    <row r="6" spans="1:15" x14ac:dyDescent="0.35">
      <c r="A6" s="153" t="s">
        <v>1</v>
      </c>
      <c r="B6" s="169"/>
      <c r="C6" s="169"/>
      <c r="D6" s="169"/>
      <c r="E6" s="169"/>
      <c r="F6" s="169"/>
      <c r="G6" s="169"/>
      <c r="H6" s="169"/>
      <c r="I6" s="169"/>
    </row>
    <row r="7" spans="1:15" ht="18" x14ac:dyDescent="0.35">
      <c r="A7" s="1"/>
      <c r="B7" s="1"/>
      <c r="C7" s="1"/>
      <c r="D7" s="1"/>
      <c r="E7" s="1"/>
      <c r="F7" s="1"/>
      <c r="G7" s="1"/>
      <c r="H7" s="2"/>
      <c r="I7" s="2"/>
    </row>
    <row r="8" spans="1:15" ht="26" x14ac:dyDescent="0.35">
      <c r="A8" s="14" t="s">
        <v>6</v>
      </c>
      <c r="B8" s="13" t="s">
        <v>7</v>
      </c>
      <c r="C8" s="13" t="s">
        <v>8</v>
      </c>
      <c r="D8" s="13" t="s">
        <v>5</v>
      </c>
      <c r="E8" s="13" t="s">
        <v>129</v>
      </c>
      <c r="F8" s="14" t="s">
        <v>130</v>
      </c>
      <c r="G8" s="14" t="s">
        <v>131</v>
      </c>
      <c r="H8" s="14" t="s">
        <v>29</v>
      </c>
      <c r="I8" s="14" t="s">
        <v>132</v>
      </c>
    </row>
    <row r="9" spans="1:15" ht="15.75" customHeight="1" x14ac:dyDescent="0.35">
      <c r="A9" s="6">
        <v>6</v>
      </c>
      <c r="B9" s="6"/>
      <c r="C9" s="6"/>
      <c r="D9" s="6" t="s">
        <v>9</v>
      </c>
      <c r="E9" s="98">
        <f>E10+E11+E12+E15+E18+E19</f>
        <v>1239239.73</v>
      </c>
      <c r="F9" s="98">
        <f>F10+F11+F12+F15+F18</f>
        <v>1531963</v>
      </c>
      <c r="G9" s="98">
        <f>G10+G11+G12+G15+G18</f>
        <v>1598201</v>
      </c>
      <c r="H9" s="98">
        <f t="shared" ref="H9:I9" si="0">H10+H11+H12+H15+H18+H19</f>
        <v>1645701</v>
      </c>
      <c r="I9" s="98">
        <f t="shared" si="0"/>
        <v>1682201</v>
      </c>
      <c r="J9" s="68">
        <f>G9+G19</f>
        <v>1598201</v>
      </c>
      <c r="K9" s="68">
        <f>H9+H19</f>
        <v>1645701</v>
      </c>
      <c r="L9" s="68">
        <f>I9+I19</f>
        <v>1682201</v>
      </c>
      <c r="M9" s="68">
        <f>J9+J19</f>
        <v>1598201</v>
      </c>
    </row>
    <row r="10" spans="1:15" ht="26" x14ac:dyDescent="0.35">
      <c r="A10" s="6"/>
      <c r="B10" s="10">
        <v>63</v>
      </c>
      <c r="C10" s="10" t="s">
        <v>51</v>
      </c>
      <c r="D10" s="12" t="s">
        <v>31</v>
      </c>
      <c r="E10" s="63">
        <v>848450.1</v>
      </c>
      <c r="F10" s="63">
        <v>999825</v>
      </c>
      <c r="G10" s="63">
        <v>1068700</v>
      </c>
      <c r="H10" s="63">
        <v>1083700</v>
      </c>
      <c r="I10" s="63">
        <v>1096700</v>
      </c>
      <c r="J10" s="102">
        <f>E10/$E$9</f>
        <v>0.68465372716867301</v>
      </c>
      <c r="K10" s="102">
        <f t="shared" ref="K10:K17" si="1">F10/$F$9</f>
        <v>0.65264304686209784</v>
      </c>
    </row>
    <row r="11" spans="1:15" x14ac:dyDescent="0.35">
      <c r="A11" s="7"/>
      <c r="B11" s="7">
        <v>64</v>
      </c>
      <c r="C11" s="8" t="s">
        <v>52</v>
      </c>
      <c r="D11" s="8" t="s">
        <v>53</v>
      </c>
      <c r="E11" s="63">
        <v>0.16</v>
      </c>
      <c r="F11" s="63">
        <v>1</v>
      </c>
      <c r="G11" s="63">
        <v>1</v>
      </c>
      <c r="H11" s="63">
        <v>1</v>
      </c>
      <c r="I11" s="63">
        <v>1</v>
      </c>
      <c r="J11" s="102">
        <f t="shared" ref="J11:J17" si="2">E11/$E$9</f>
        <v>1.2911141898266932E-7</v>
      </c>
      <c r="K11" s="102">
        <f t="shared" si="1"/>
        <v>6.5275727938599043E-7</v>
      </c>
    </row>
    <row r="12" spans="1:15" ht="26" x14ac:dyDescent="0.35">
      <c r="A12" s="7"/>
      <c r="B12" s="7">
        <v>65</v>
      </c>
      <c r="C12" s="8"/>
      <c r="D12" s="66" t="s">
        <v>55</v>
      </c>
      <c r="E12" s="67">
        <f>SUM(E13:E14)</f>
        <v>67023.53</v>
      </c>
      <c r="F12" s="67">
        <f t="shared" ref="F12:N12" si="3">SUM(F13:F14)</f>
        <v>90740</v>
      </c>
      <c r="G12" s="67">
        <f t="shared" si="3"/>
        <v>46000</v>
      </c>
      <c r="H12" s="67">
        <f t="shared" si="3"/>
        <v>48000</v>
      </c>
      <c r="I12" s="67">
        <f t="shared" si="3"/>
        <v>50000</v>
      </c>
      <c r="J12" s="67">
        <f t="shared" si="3"/>
        <v>0</v>
      </c>
      <c r="K12" s="67">
        <f t="shared" si="3"/>
        <v>0</v>
      </c>
      <c r="L12" s="67">
        <f t="shared" si="3"/>
        <v>0</v>
      </c>
      <c r="M12" s="67">
        <f t="shared" si="3"/>
        <v>0</v>
      </c>
      <c r="N12" s="67">
        <f t="shared" si="3"/>
        <v>0</v>
      </c>
    </row>
    <row r="13" spans="1:15" x14ac:dyDescent="0.35">
      <c r="A13" s="7"/>
      <c r="B13" s="7"/>
      <c r="C13" s="8" t="s">
        <v>54</v>
      </c>
      <c r="D13" s="66" t="s">
        <v>114</v>
      </c>
      <c r="E13" s="63">
        <v>67023.53</v>
      </c>
      <c r="F13" s="63">
        <v>90080</v>
      </c>
      <c r="G13" s="63">
        <v>45000</v>
      </c>
      <c r="H13" s="63">
        <v>47000</v>
      </c>
      <c r="I13" s="63">
        <v>49000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</row>
    <row r="14" spans="1:15" x14ac:dyDescent="0.35">
      <c r="A14" s="7"/>
      <c r="B14" s="7"/>
      <c r="C14" s="8" t="s">
        <v>56</v>
      </c>
      <c r="D14" s="66" t="s">
        <v>115</v>
      </c>
      <c r="E14" s="63">
        <v>0</v>
      </c>
      <c r="F14" s="63">
        <v>660</v>
      </c>
      <c r="G14" s="63">
        <v>1000</v>
      </c>
      <c r="H14" s="63">
        <v>1000</v>
      </c>
      <c r="I14" s="63">
        <v>1000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</row>
    <row r="15" spans="1:15" ht="39" x14ac:dyDescent="0.35">
      <c r="A15" s="7"/>
      <c r="B15" s="7">
        <v>66</v>
      </c>
      <c r="C15" s="8"/>
      <c r="D15" s="66" t="s">
        <v>57</v>
      </c>
      <c r="E15" s="67">
        <f>SUM(E16:E17)</f>
        <v>7200.6500000000005</v>
      </c>
      <c r="F15" s="67">
        <f t="shared" ref="F15:I15" si="4">SUM(F16:F17)</f>
        <v>24547</v>
      </c>
      <c r="G15" s="67">
        <f t="shared" si="4"/>
        <v>13500</v>
      </c>
      <c r="H15" s="67">
        <f t="shared" si="4"/>
        <v>14000</v>
      </c>
      <c r="I15" s="67">
        <f t="shared" si="4"/>
        <v>14500</v>
      </c>
      <c r="J15" s="102"/>
      <c r="K15" s="102"/>
    </row>
    <row r="16" spans="1:15" x14ac:dyDescent="0.35">
      <c r="A16" s="7"/>
      <c r="B16" s="7"/>
      <c r="C16" s="8" t="s">
        <v>52</v>
      </c>
      <c r="D16" s="66" t="s">
        <v>116</v>
      </c>
      <c r="E16" s="63">
        <v>5408.72</v>
      </c>
      <c r="F16" s="63">
        <v>6024</v>
      </c>
      <c r="G16" s="63">
        <v>8000</v>
      </c>
      <c r="H16" s="63">
        <v>8500</v>
      </c>
      <c r="I16" s="63">
        <v>9000</v>
      </c>
      <c r="J16" s="102">
        <f t="shared" si="2"/>
        <v>4.3645469629996448E-3</v>
      </c>
      <c r="K16" s="102">
        <f t="shared" si="1"/>
        <v>3.9322098510212065E-3</v>
      </c>
      <c r="N16" s="102" t="e">
        <f>N13/N14</f>
        <v>#DIV/0!</v>
      </c>
    </row>
    <row r="17" spans="1:14" x14ac:dyDescent="0.35">
      <c r="A17" s="7"/>
      <c r="B17" s="7"/>
      <c r="C17" s="8" t="s">
        <v>58</v>
      </c>
      <c r="D17" s="66" t="s">
        <v>117</v>
      </c>
      <c r="E17" s="63">
        <v>1791.93</v>
      </c>
      <c r="F17" s="63">
        <v>18523</v>
      </c>
      <c r="G17" s="63">
        <v>5500</v>
      </c>
      <c r="H17" s="63">
        <v>5500</v>
      </c>
      <c r="I17" s="63">
        <v>5500</v>
      </c>
      <c r="J17" s="102">
        <f t="shared" si="2"/>
        <v>1.4459914063600916E-3</v>
      </c>
      <c r="K17" s="102">
        <f t="shared" si="1"/>
        <v>1.20910230860667E-2</v>
      </c>
    </row>
    <row r="18" spans="1:14" ht="26" x14ac:dyDescent="0.35">
      <c r="A18" s="7"/>
      <c r="B18" s="7">
        <v>67</v>
      </c>
      <c r="C18" s="8"/>
      <c r="D18" s="12" t="s">
        <v>32</v>
      </c>
      <c r="E18" s="63">
        <v>316565.28999999998</v>
      </c>
      <c r="F18" s="63">
        <v>416850</v>
      </c>
      <c r="G18" s="63">
        <v>470000</v>
      </c>
      <c r="H18" s="63">
        <v>500000</v>
      </c>
      <c r="I18" s="63">
        <v>521000</v>
      </c>
      <c r="J18" s="102">
        <f>E18/$E$9</f>
        <v>0.25545121120350134</v>
      </c>
      <c r="K18" s="102">
        <f>F18/$F$9</f>
        <v>0.2721018719120501</v>
      </c>
    </row>
    <row r="19" spans="1:14" x14ac:dyDescent="0.35">
      <c r="A19" s="9">
        <v>7</v>
      </c>
      <c r="B19" s="9"/>
      <c r="C19" s="9"/>
      <c r="D19" s="15" t="s">
        <v>10</v>
      </c>
      <c r="E19" s="73">
        <f t="shared" ref="E19:F19" si="5">SUM(E21)</f>
        <v>0</v>
      </c>
      <c r="F19" s="73">
        <f t="shared" si="5"/>
        <v>4650</v>
      </c>
      <c r="G19" s="73">
        <f>SUM(G21)</f>
        <v>0</v>
      </c>
      <c r="H19" s="73">
        <f t="shared" ref="H19:I19" si="6">SUM(H21)</f>
        <v>0</v>
      </c>
      <c r="I19" s="73">
        <f t="shared" si="6"/>
        <v>0</v>
      </c>
    </row>
    <row r="20" spans="1:14" x14ac:dyDescent="0.35">
      <c r="A20" s="10"/>
      <c r="B20" s="10">
        <v>72</v>
      </c>
      <c r="C20" s="10"/>
      <c r="D20" s="16" t="s">
        <v>30</v>
      </c>
      <c r="E20" s="63"/>
      <c r="F20" s="64"/>
      <c r="G20" s="64"/>
      <c r="H20" s="64"/>
      <c r="I20" s="65"/>
    </row>
    <row r="21" spans="1:14" x14ac:dyDescent="0.35">
      <c r="A21" s="10"/>
      <c r="B21" s="10"/>
      <c r="C21" s="8" t="s">
        <v>56</v>
      </c>
      <c r="D21" s="66" t="s">
        <v>115</v>
      </c>
      <c r="E21" s="64">
        <v>0</v>
      </c>
      <c r="F21" s="64">
        <v>4650</v>
      </c>
      <c r="G21" s="64">
        <v>0</v>
      </c>
      <c r="H21" s="64">
        <v>0</v>
      </c>
      <c r="I21" s="65">
        <v>0</v>
      </c>
    </row>
    <row r="22" spans="1:14" x14ac:dyDescent="0.35">
      <c r="F22" s="114"/>
    </row>
    <row r="23" spans="1:14" ht="15.5" x14ac:dyDescent="0.35">
      <c r="A23" s="170" t="s">
        <v>11</v>
      </c>
      <c r="B23" s="171"/>
      <c r="C23" s="171"/>
      <c r="D23" s="171"/>
      <c r="E23" s="171"/>
      <c r="F23" s="171"/>
      <c r="G23" s="171"/>
      <c r="H23" s="171"/>
      <c r="I23" s="171"/>
    </row>
    <row r="24" spans="1:14" ht="18" x14ac:dyDescent="0.35">
      <c r="A24" s="1"/>
      <c r="B24" s="1"/>
      <c r="C24" s="1"/>
      <c r="D24" s="1"/>
      <c r="E24" s="1"/>
      <c r="F24" s="131"/>
      <c r="G24" s="1"/>
      <c r="H24" s="2"/>
      <c r="I24" s="2"/>
    </row>
    <row r="25" spans="1:14" ht="26" x14ac:dyDescent="0.35">
      <c r="A25" s="14" t="s">
        <v>6</v>
      </c>
      <c r="B25" s="13" t="s">
        <v>7</v>
      </c>
      <c r="C25" s="13" t="s">
        <v>8</v>
      </c>
      <c r="D25" s="13" t="s">
        <v>12</v>
      </c>
      <c r="E25" s="13" t="s">
        <v>129</v>
      </c>
      <c r="F25" s="14" t="s">
        <v>130</v>
      </c>
      <c r="G25" s="14" t="s">
        <v>131</v>
      </c>
      <c r="H25" s="14" t="s">
        <v>29</v>
      </c>
      <c r="I25" s="14" t="s">
        <v>132</v>
      </c>
    </row>
    <row r="26" spans="1:14" x14ac:dyDescent="0.35">
      <c r="A26" s="117"/>
      <c r="B26" s="128"/>
      <c r="C26" s="128"/>
      <c r="D26" s="128"/>
      <c r="E26" s="128"/>
      <c r="F26" s="128"/>
      <c r="G26" s="128"/>
      <c r="H26" s="128"/>
      <c r="I26" s="128"/>
    </row>
    <row r="27" spans="1:14" ht="15.75" customHeight="1" x14ac:dyDescent="0.35">
      <c r="A27" s="129">
        <v>3</v>
      </c>
      <c r="B27" s="129"/>
      <c r="C27" s="129"/>
      <c r="D27" s="129" t="s">
        <v>13</v>
      </c>
      <c r="E27" s="130">
        <f>E28+E35+E45+E49+E51+E57</f>
        <v>1215252.6400000001</v>
      </c>
      <c r="F27" s="130">
        <f t="shared" ref="F27:H27" si="7">F28+F35+F45+F49+F51+F57</f>
        <v>1492167</v>
      </c>
      <c r="G27" s="130">
        <f t="shared" si="7"/>
        <v>1564400</v>
      </c>
      <c r="H27" s="130">
        <f t="shared" si="7"/>
        <v>1606555</v>
      </c>
      <c r="I27" s="130">
        <f>I28+I35+I45+I49+I51+I57</f>
        <v>1638205</v>
      </c>
      <c r="J27" s="68">
        <f>E27+E59</f>
        <v>1244684.29</v>
      </c>
      <c r="K27" s="68">
        <f>F27+F59</f>
        <v>1536563</v>
      </c>
      <c r="L27" s="68">
        <f>G27+G59</f>
        <v>1598301</v>
      </c>
      <c r="M27" s="68">
        <f>H27+H59</f>
        <v>1645701</v>
      </c>
      <c r="N27" s="68">
        <f>I27+I59</f>
        <v>1682201</v>
      </c>
    </row>
    <row r="28" spans="1:14" ht="15.75" customHeight="1" x14ac:dyDescent="0.35">
      <c r="A28" s="6"/>
      <c r="B28" s="6">
        <v>31</v>
      </c>
      <c r="C28" s="6"/>
      <c r="D28" s="70" t="s">
        <v>14</v>
      </c>
      <c r="E28" s="98">
        <f>SUM(E29:E34)</f>
        <v>903697.41</v>
      </c>
      <c r="F28" s="98">
        <f t="shared" ref="F28:N28" si="8">SUM(F29:F34)</f>
        <v>1047001</v>
      </c>
      <c r="G28" s="98">
        <f t="shared" si="8"/>
        <v>1169895</v>
      </c>
      <c r="H28" s="98">
        <f t="shared" si="8"/>
        <v>1204165</v>
      </c>
      <c r="I28" s="98">
        <f t="shared" si="8"/>
        <v>1234815</v>
      </c>
      <c r="J28" s="98">
        <f t="shared" si="8"/>
        <v>0</v>
      </c>
      <c r="K28" s="98">
        <f t="shared" si="8"/>
        <v>0</v>
      </c>
      <c r="L28" s="98">
        <f t="shared" si="8"/>
        <v>0</v>
      </c>
      <c r="M28" s="98">
        <f t="shared" si="8"/>
        <v>0</v>
      </c>
      <c r="N28" s="98">
        <f t="shared" si="8"/>
        <v>0</v>
      </c>
    </row>
    <row r="29" spans="1:14" ht="15.75" customHeight="1" x14ac:dyDescent="0.35">
      <c r="A29" s="6"/>
      <c r="B29" s="6"/>
      <c r="C29" s="10" t="s">
        <v>59</v>
      </c>
      <c r="D29" s="8" t="s">
        <v>118</v>
      </c>
      <c r="E29" s="63">
        <f>'POSEBNI DIO'!C59+'POSEBNI DIO'!C74+'POSEBNI DIO'!C125+'POSEBNI DIO'!C134+'POSEBNI DIO'!C147+'POSEBNI DIO'!C156+'POSEBNI DIO'!C165</f>
        <v>86960.98</v>
      </c>
      <c r="F29" s="63">
        <f>'POSEBNI DIO'!D59+'POSEBNI DIO'!D74+'POSEBNI DIO'!D125+'POSEBNI DIO'!D134+'POSEBNI DIO'!D147+'POSEBNI DIO'!D156+'POSEBNI DIO'!D165</f>
        <v>158580</v>
      </c>
      <c r="G29" s="63">
        <f>'POSEBNI DIO'!E59+'POSEBNI DIO'!E74+'POSEBNI DIO'!E125+'POSEBNI DIO'!E134+'POSEBNI DIO'!E147+'POSEBNI DIO'!E156+'POSEBNI DIO'!E165</f>
        <v>225310</v>
      </c>
      <c r="H29" s="63">
        <f>'POSEBNI DIO'!F59+'POSEBNI DIO'!F74+'POSEBNI DIO'!F125+'POSEBNI DIO'!F134+'POSEBNI DIO'!F147+'POSEBNI DIO'!F156+'POSEBNI DIO'!F165+250</f>
        <v>270215</v>
      </c>
      <c r="I29" s="63">
        <f>'POSEBNI DIO'!G59+'POSEBNI DIO'!G74+'POSEBNI DIO'!G125+'POSEBNI DIO'!G134+'POSEBNI DIO'!G147+'POSEBNI DIO'!G156+'POSEBNI DIO'!G165+250</f>
        <v>290865</v>
      </c>
    </row>
    <row r="30" spans="1:14" ht="15.75" customHeight="1" x14ac:dyDescent="0.35">
      <c r="A30" s="6"/>
      <c r="B30" s="6"/>
      <c r="C30" s="8" t="s">
        <v>52</v>
      </c>
      <c r="D30" s="8" t="s">
        <v>119</v>
      </c>
      <c r="E30" s="63">
        <f>'POSEBNI DIO'!C139</f>
        <v>0</v>
      </c>
      <c r="F30" s="63">
        <f>'POSEBNI DIO'!D139</f>
        <v>0</v>
      </c>
      <c r="G30" s="63">
        <f>'POSEBNI DIO'!E139</f>
        <v>0</v>
      </c>
      <c r="H30" s="63">
        <f>'POSEBNI DIO'!F139</f>
        <v>0</v>
      </c>
      <c r="I30" s="63">
        <f>'POSEBNI DIO'!G139</f>
        <v>0</v>
      </c>
    </row>
    <row r="31" spans="1:14" ht="15.75" customHeight="1" x14ac:dyDescent="0.35">
      <c r="A31" s="6"/>
      <c r="B31" s="6"/>
      <c r="C31" s="8" t="s">
        <v>54</v>
      </c>
      <c r="D31" s="8" t="s">
        <v>121</v>
      </c>
      <c r="E31" s="63">
        <f>'POSEBNI DIO'!C81</f>
        <v>0</v>
      </c>
      <c r="F31" s="63">
        <f>'POSEBNI DIO'!D81</f>
        <v>0</v>
      </c>
      <c r="G31" s="63">
        <f>'POSEBNI DIO'!E81</f>
        <v>0</v>
      </c>
      <c r="H31" s="63">
        <f>'POSEBNI DIO'!F81</f>
        <v>0</v>
      </c>
      <c r="I31" s="63">
        <f>'POSEBNI DIO'!G81</f>
        <v>0</v>
      </c>
    </row>
    <row r="32" spans="1:14" ht="15.75" customHeight="1" x14ac:dyDescent="0.35">
      <c r="A32" s="6"/>
      <c r="B32" s="6"/>
      <c r="C32" s="10" t="s">
        <v>60</v>
      </c>
      <c r="D32" s="12" t="s">
        <v>122</v>
      </c>
      <c r="E32" s="63">
        <f>'POSEBNI DIO'!C169+'POSEBNI DIO'!C160+'POSEBNI DIO'!C151+'POSEBNI DIO'!C129</f>
        <v>25874.800000000003</v>
      </c>
      <c r="F32" s="63">
        <f>'POSEBNI DIO'!D169+'POSEBNI DIO'!D160+'POSEBNI DIO'!D151+'POSEBNI DIO'!D129</f>
        <v>30920</v>
      </c>
      <c r="G32" s="63">
        <f>'POSEBNI DIO'!E169+'POSEBNI DIO'!E160+'POSEBNI DIO'!E151+'POSEBNI DIO'!E129</f>
        <v>23050</v>
      </c>
      <c r="H32" s="63">
        <f>'POSEBNI DIO'!F169+'POSEBNI DIO'!F160+'POSEBNI DIO'!F151+'POSEBNI DIO'!F129</f>
        <v>0</v>
      </c>
      <c r="I32" s="63">
        <f>'POSEBNI DIO'!G169+'POSEBNI DIO'!G160+'POSEBNI DIO'!G151+'POSEBNI DIO'!G129</f>
        <v>0</v>
      </c>
    </row>
    <row r="33" spans="1:14" ht="15.75" customHeight="1" x14ac:dyDescent="0.35">
      <c r="A33" s="6"/>
      <c r="B33" s="10"/>
      <c r="C33" s="10" t="s">
        <v>51</v>
      </c>
      <c r="D33" s="8" t="s">
        <v>123</v>
      </c>
      <c r="E33" s="63">
        <f>'POSEBNI DIO'!C34+'POSEBNI DIO'!C87+'POSEBNI DIO'!C103+'POSEBNI DIO'!C142</f>
        <v>790861.63</v>
      </c>
      <c r="F33" s="63">
        <f>'POSEBNI DIO'!D34+'POSEBNI DIO'!D87+'POSEBNI DIO'!D103+'POSEBNI DIO'!D142</f>
        <v>857501</v>
      </c>
      <c r="G33" s="63">
        <f>'POSEBNI DIO'!E34+'POSEBNI DIO'!E87+'POSEBNI DIO'!E103+'POSEBNI DIO'!E142</f>
        <v>921535</v>
      </c>
      <c r="H33" s="63">
        <f>'POSEBNI DIO'!F34+'POSEBNI DIO'!F87+'POSEBNI DIO'!F103+'POSEBNI DIO'!F142</f>
        <v>933950</v>
      </c>
      <c r="I33" s="63">
        <f>'POSEBNI DIO'!G34+'POSEBNI DIO'!G87+'POSEBNI DIO'!G103+'POSEBNI DIO'!G142</f>
        <v>943950</v>
      </c>
      <c r="J33" s="63">
        <f>'POSEBNI DIO'!H34+'POSEBNI DIO'!H87+'POSEBNI DIO'!H103+'POSEBNI DIO'!H142</f>
        <v>0</v>
      </c>
      <c r="K33" s="63">
        <f>'POSEBNI DIO'!I34+'POSEBNI DIO'!I87+'POSEBNI DIO'!I103+'POSEBNI DIO'!I142</f>
        <v>0</v>
      </c>
      <c r="L33" s="63">
        <f>'POSEBNI DIO'!J34+'POSEBNI DIO'!J87+'POSEBNI DIO'!J103+'POSEBNI DIO'!J142</f>
        <v>0</v>
      </c>
      <c r="M33" s="63">
        <f>'POSEBNI DIO'!K34+'POSEBNI DIO'!K87+'POSEBNI DIO'!K103+'POSEBNI DIO'!K142</f>
        <v>0</v>
      </c>
      <c r="N33" s="63">
        <f>'POSEBNI DIO'!L34+'POSEBNI DIO'!L87+'POSEBNI DIO'!L103+'POSEBNI DIO'!L142</f>
        <v>0</v>
      </c>
    </row>
    <row r="34" spans="1:14" ht="15.75" customHeight="1" x14ac:dyDescent="0.35">
      <c r="A34" s="6"/>
      <c r="B34" s="10"/>
      <c r="C34" s="10" t="s">
        <v>58</v>
      </c>
      <c r="D34" s="8" t="s">
        <v>125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</row>
    <row r="35" spans="1:14" x14ac:dyDescent="0.35">
      <c r="A35" s="7"/>
      <c r="B35" s="17">
        <v>32</v>
      </c>
      <c r="C35" s="8"/>
      <c r="D35" s="69" t="s">
        <v>24</v>
      </c>
      <c r="E35" s="98">
        <f>SUM(E36:E44)</f>
        <v>304344.67000000004</v>
      </c>
      <c r="F35" s="98">
        <f>SUM(F36:F44)</f>
        <v>426291</v>
      </c>
      <c r="G35" s="98">
        <f>SUM(G36:G44)</f>
        <v>377655</v>
      </c>
      <c r="H35" s="98">
        <f t="shared" ref="H35:I35" si="9">SUM(H36:H44)</f>
        <v>385490</v>
      </c>
      <c r="I35" s="98">
        <f t="shared" si="9"/>
        <v>385990</v>
      </c>
      <c r="K35" s="68"/>
    </row>
    <row r="36" spans="1:14" x14ac:dyDescent="0.35">
      <c r="A36" s="7"/>
      <c r="B36" s="7"/>
      <c r="C36" s="8" t="s">
        <v>59</v>
      </c>
      <c r="D36" s="8" t="s">
        <v>118</v>
      </c>
      <c r="E36" s="63">
        <f>'POSEBNI DIO'!C17+'POSEBNI DIO'!C60+'POSEBNI DIO'!C75+'POSEBNI DIO'!C92+'POSEBNI DIO'!C126+'POSEBNI DIO'!C135+'POSEBNI DIO'!C148+'POSEBNI DIO'!C157+'POSEBNI DIO'!C166</f>
        <v>69402.070000000007</v>
      </c>
      <c r="F36" s="63">
        <f>'POSEBNI DIO'!D17+'POSEBNI DIO'!D60+'POSEBNI DIO'!D75+'POSEBNI DIO'!D92+'POSEBNI DIO'!D126+'POSEBNI DIO'!D135+'POSEBNI DIO'!D148+'POSEBNI DIO'!D157+'POSEBNI DIO'!D166</f>
        <v>100550</v>
      </c>
      <c r="G36" s="63">
        <f>'POSEBNI DIO'!E17+'POSEBNI DIO'!E60+'POSEBNI DIO'!E75+'POSEBNI DIO'!E92+'POSEBNI DIO'!E126+'POSEBNI DIO'!E135+'POSEBNI DIO'!E148+'POSEBNI DIO'!E157+'POSEBNI DIO'!E166</f>
        <v>97540</v>
      </c>
      <c r="H36" s="63">
        <f>'POSEBNI DIO'!F17+'POSEBNI DIO'!F60+'POSEBNI DIO'!F75+'POSEBNI DIO'!F92+'POSEBNI DIO'!F126+'POSEBNI DIO'!F135+'POSEBNI DIO'!F148+'POSEBNI DIO'!F157+'POSEBNI DIO'!F166</f>
        <v>96340</v>
      </c>
      <c r="I36" s="63">
        <f>'POSEBNI DIO'!G17+'POSEBNI DIO'!G60+'POSEBNI DIO'!G75+'POSEBNI DIO'!G92+'POSEBNI DIO'!G126+'POSEBNI DIO'!G135+'POSEBNI DIO'!G148+'POSEBNI DIO'!G157+'POSEBNI DIO'!G166</f>
        <v>85340</v>
      </c>
      <c r="J36" s="63">
        <f>'POSEBNI DIO'!H17+'POSEBNI DIO'!H60+'POSEBNI DIO'!H75+'POSEBNI DIO'!H92+'POSEBNI DIO'!H126+'POSEBNI DIO'!H135+'POSEBNI DIO'!H148+'POSEBNI DIO'!H157+'POSEBNI DIO'!H166</f>
        <v>0</v>
      </c>
      <c r="K36" s="63">
        <f>'POSEBNI DIO'!I17+'POSEBNI DIO'!I60+'POSEBNI DIO'!I75+'POSEBNI DIO'!I92+'POSEBNI DIO'!I126+'POSEBNI DIO'!I135+'POSEBNI DIO'!I148+'POSEBNI DIO'!I157+'POSEBNI DIO'!I166</f>
        <v>0</v>
      </c>
      <c r="L36" s="63">
        <f>'POSEBNI DIO'!J17+'POSEBNI DIO'!J60+'POSEBNI DIO'!J75+'POSEBNI DIO'!J92+'POSEBNI DIO'!J126+'POSEBNI DIO'!J135+'POSEBNI DIO'!J148+'POSEBNI DIO'!J157+'POSEBNI DIO'!J166</f>
        <v>0</v>
      </c>
      <c r="M36" s="63">
        <f>'POSEBNI DIO'!K17+'POSEBNI DIO'!K60+'POSEBNI DIO'!K75+'POSEBNI DIO'!K92+'POSEBNI DIO'!K126+'POSEBNI DIO'!K135+'POSEBNI DIO'!K148+'POSEBNI DIO'!K157+'POSEBNI DIO'!K166</f>
        <v>0</v>
      </c>
      <c r="N36" s="63">
        <f>'POSEBNI DIO'!L17+'POSEBNI DIO'!L60+'POSEBNI DIO'!L75+'POSEBNI DIO'!L92+'POSEBNI DIO'!L126+'POSEBNI DIO'!L135+'POSEBNI DIO'!L148+'POSEBNI DIO'!L157+'POSEBNI DIO'!L166</f>
        <v>0</v>
      </c>
    </row>
    <row r="37" spans="1:14" x14ac:dyDescent="0.35">
      <c r="A37" s="7"/>
      <c r="B37" s="7"/>
      <c r="C37" s="8" t="s">
        <v>52</v>
      </c>
      <c r="D37" s="8" t="s">
        <v>119</v>
      </c>
      <c r="E37" s="63">
        <f>'POSEBNI DIO'!C20+'POSEBNI DIO'!C63+'POSEBNI DIO'!C78+'POSEBNI DIO'!C96</f>
        <v>207.86</v>
      </c>
      <c r="F37" s="63">
        <f>'POSEBNI DIO'!D20+'POSEBNI DIO'!D63+'POSEBNI DIO'!D78+'POSEBNI DIO'!D96</f>
        <v>3848</v>
      </c>
      <c r="G37" s="63">
        <f>'POSEBNI DIO'!E20+'POSEBNI DIO'!E63+'POSEBNI DIO'!E78+'POSEBNI DIO'!E96</f>
        <v>5000</v>
      </c>
      <c r="H37" s="63">
        <f>'POSEBNI DIO'!F20+'POSEBNI DIO'!F63+'POSEBNI DIO'!F78+'POSEBNI DIO'!F96</f>
        <v>5500</v>
      </c>
      <c r="I37" s="63">
        <f>'POSEBNI DIO'!G20+'POSEBNI DIO'!G63+'POSEBNI DIO'!G78+'POSEBNI DIO'!G96</f>
        <v>6000</v>
      </c>
    </row>
    <row r="38" spans="1:14" x14ac:dyDescent="0.35">
      <c r="A38" s="7"/>
      <c r="B38" s="7"/>
      <c r="C38" s="8" t="s">
        <v>61</v>
      </c>
      <c r="D38" s="8" t="s">
        <v>120</v>
      </c>
      <c r="E38" s="63">
        <f>'POSEBNI DIO'!C24</f>
        <v>117362.44</v>
      </c>
      <c r="F38" s="63">
        <f>'POSEBNI DIO'!D24</f>
        <v>91170</v>
      </c>
      <c r="G38" s="63">
        <f>'POSEBNI DIO'!E24</f>
        <v>94000</v>
      </c>
      <c r="H38" s="63">
        <f>'POSEBNI DIO'!F24</f>
        <v>99000</v>
      </c>
      <c r="I38" s="63">
        <f>'POSEBNI DIO'!G24</f>
        <v>104000</v>
      </c>
    </row>
    <row r="39" spans="1:14" x14ac:dyDescent="0.35">
      <c r="A39" s="7"/>
      <c r="B39" s="7"/>
      <c r="C39" s="8" t="s">
        <v>54</v>
      </c>
      <c r="D39" s="8" t="s">
        <v>121</v>
      </c>
      <c r="E39" s="63">
        <f>'POSEBNI DIO'!C82+'POSEBNI DIO'!C100</f>
        <v>64367.049999999996</v>
      </c>
      <c r="F39" s="63">
        <f>'POSEBNI DIO'!D82+'POSEBNI DIO'!D100</f>
        <v>89430</v>
      </c>
      <c r="G39" s="63">
        <f>'POSEBNI DIO'!E82+'POSEBNI DIO'!E100</f>
        <v>45000</v>
      </c>
      <c r="H39" s="63">
        <f>'POSEBNI DIO'!F82+'POSEBNI DIO'!F100</f>
        <v>47000</v>
      </c>
      <c r="I39" s="63">
        <f>'POSEBNI DIO'!G82+'POSEBNI DIO'!G100</f>
        <v>49000</v>
      </c>
    </row>
    <row r="40" spans="1:14" x14ac:dyDescent="0.35">
      <c r="A40" s="7"/>
      <c r="B40" s="7"/>
      <c r="C40" s="10" t="s">
        <v>60</v>
      </c>
      <c r="D40" s="12" t="s">
        <v>122</v>
      </c>
      <c r="E40" s="63">
        <f>'POSEBNI DIO'!C170+'POSEBNI DIO'!C161+'POSEBNI DIO'!C152+'POSEBNI DIO'!C130+'POSEBNI DIO'!C121</f>
        <v>5653.42</v>
      </c>
      <c r="F40" s="63">
        <f>'POSEBNI DIO'!D170+'POSEBNI DIO'!D161+'POSEBNI DIO'!D152+'POSEBNI DIO'!D130+'POSEBNI DIO'!D121</f>
        <v>7260</v>
      </c>
      <c r="G40" s="63">
        <f>'POSEBNI DIO'!E170+'POSEBNI DIO'!E161+'POSEBNI DIO'!E152+'POSEBNI DIO'!E130+'POSEBNI DIO'!E121</f>
        <v>6950</v>
      </c>
      <c r="H40" s="63">
        <f>'POSEBNI DIO'!F170+'POSEBNI DIO'!F161+'POSEBNI DIO'!F152+'POSEBNI DIO'!F130+'POSEBNI DIO'!F121</f>
        <v>6000</v>
      </c>
      <c r="I40" s="63">
        <f>'POSEBNI DIO'!G170+'POSEBNI DIO'!G161+'POSEBNI DIO'!G152+'POSEBNI DIO'!G130+'POSEBNI DIO'!G121</f>
        <v>7000</v>
      </c>
    </row>
    <row r="41" spans="1:14" x14ac:dyDescent="0.35">
      <c r="A41" s="7"/>
      <c r="B41" s="7"/>
      <c r="C41" s="8" t="s">
        <v>51</v>
      </c>
      <c r="D41" s="8" t="s">
        <v>123</v>
      </c>
      <c r="E41" s="63">
        <f>'POSEBNI DIO'!C28+'POSEBNI DIO'!C35+'POSEBNI DIO'!C66+'POSEBNI DIO'!C88+'POSEBNI DIO'!C104+'POSEBNI DIO'!C143</f>
        <v>45171.43</v>
      </c>
      <c r="F41" s="63">
        <f>'POSEBNI DIO'!D28+'POSEBNI DIO'!D35+'POSEBNI DIO'!D66+'POSEBNI DIO'!D88+'POSEBNI DIO'!D104+'POSEBNI DIO'!D143</f>
        <v>120115</v>
      </c>
      <c r="G41" s="63">
        <f>'POSEBNI DIO'!E28+'POSEBNI DIO'!E35+'POSEBNI DIO'!E66+'POSEBNI DIO'!E88+'POSEBNI DIO'!E104+'POSEBNI DIO'!E143</f>
        <v>122565</v>
      </c>
      <c r="H41" s="63">
        <f>'POSEBNI DIO'!F28+'POSEBNI DIO'!F35+'POSEBNI DIO'!F66+'POSEBNI DIO'!F88+'POSEBNI DIO'!F104+'POSEBNI DIO'!F143</f>
        <v>125150</v>
      </c>
      <c r="I41" s="63">
        <f>'POSEBNI DIO'!G28+'POSEBNI DIO'!G35+'POSEBNI DIO'!G66+'POSEBNI DIO'!G88+'POSEBNI DIO'!G104+'POSEBNI DIO'!G143</f>
        <v>128150</v>
      </c>
    </row>
    <row r="42" spans="1:14" x14ac:dyDescent="0.35">
      <c r="A42" s="7"/>
      <c r="B42" s="7"/>
      <c r="C42" s="8" t="s">
        <v>65</v>
      </c>
      <c r="D42" s="8" t="s">
        <v>124</v>
      </c>
      <c r="E42" s="63">
        <f>'POSEBNI DIO'!C117</f>
        <v>521.20000000000005</v>
      </c>
      <c r="F42" s="63">
        <f>'POSEBNI DIO'!D117</f>
        <v>0</v>
      </c>
      <c r="G42" s="63">
        <f>'POSEBNI DIO'!E117</f>
        <v>0</v>
      </c>
      <c r="H42" s="63">
        <f>'POSEBNI DIO'!F117</f>
        <v>0</v>
      </c>
      <c r="I42" s="63">
        <f>'POSEBNI DIO'!G117</f>
        <v>0</v>
      </c>
    </row>
    <row r="43" spans="1:14" x14ac:dyDescent="0.35">
      <c r="A43" s="7"/>
      <c r="B43" s="7"/>
      <c r="C43" s="8" t="s">
        <v>58</v>
      </c>
      <c r="D43" s="8" t="s">
        <v>125</v>
      </c>
      <c r="E43" s="63">
        <f>'POSEBNI DIO'!C70+'POSEBNI DIO'!C107</f>
        <v>1659.2</v>
      </c>
      <c r="F43" s="63">
        <f>'POSEBNI DIO'!D70+'POSEBNI DIO'!D107</f>
        <v>13258</v>
      </c>
      <c r="G43" s="63">
        <f>'POSEBNI DIO'!E70+'POSEBNI DIO'!E107</f>
        <v>5600</v>
      </c>
      <c r="H43" s="63">
        <f>'POSEBNI DIO'!F70+'POSEBNI DIO'!F107</f>
        <v>5500</v>
      </c>
      <c r="I43" s="63">
        <f>'POSEBNI DIO'!G70+'POSEBNI DIO'!G107</f>
        <v>5500</v>
      </c>
    </row>
    <row r="44" spans="1:14" x14ac:dyDescent="0.35">
      <c r="A44" s="7"/>
      <c r="B44" s="7"/>
      <c r="C44" s="8" t="s">
        <v>56</v>
      </c>
      <c r="D44" s="8" t="s">
        <v>126</v>
      </c>
      <c r="E44" s="63">
        <f>'POSEBNI DIO'!C113</f>
        <v>0</v>
      </c>
      <c r="F44" s="63">
        <f>'POSEBNI DIO'!D113</f>
        <v>660</v>
      </c>
      <c r="G44" s="63">
        <f>'POSEBNI DIO'!E113</f>
        <v>1000</v>
      </c>
      <c r="H44" s="63">
        <f>'POSEBNI DIO'!F113</f>
        <v>1000</v>
      </c>
      <c r="I44" s="63">
        <f>'POSEBNI DIO'!G113</f>
        <v>1000</v>
      </c>
    </row>
    <row r="45" spans="1:14" x14ac:dyDescent="0.35">
      <c r="A45" s="7"/>
      <c r="B45" s="17">
        <v>34</v>
      </c>
      <c r="C45" s="8"/>
      <c r="D45" s="71" t="s">
        <v>62</v>
      </c>
      <c r="E45" s="67">
        <f>SUM(E46:E48)</f>
        <v>1523</v>
      </c>
      <c r="F45" s="67">
        <f>SUM(F46:F48)</f>
        <v>3340</v>
      </c>
      <c r="G45" s="67">
        <f>SUM(G46:G48)</f>
        <v>2600</v>
      </c>
      <c r="H45" s="67">
        <f t="shared" ref="H45:I45" si="10">SUM(H46:H48)</f>
        <v>2600</v>
      </c>
      <c r="I45" s="67">
        <f t="shared" si="10"/>
        <v>2600</v>
      </c>
    </row>
    <row r="46" spans="1:14" x14ac:dyDescent="0.35">
      <c r="A46" s="7"/>
      <c r="B46" s="17"/>
      <c r="C46" s="8" t="s">
        <v>52</v>
      </c>
      <c r="D46" s="8" t="s">
        <v>119</v>
      </c>
      <c r="E46" s="63">
        <f>'POSEBNI DIO'!C21</f>
        <v>0</v>
      </c>
      <c r="F46" s="63">
        <f>'POSEBNI DIO'!D21</f>
        <v>0</v>
      </c>
      <c r="G46" s="63">
        <f>'POSEBNI DIO'!E21</f>
        <v>0</v>
      </c>
      <c r="H46" s="63">
        <f>'POSEBNI DIO'!F21</f>
        <v>0</v>
      </c>
      <c r="I46" s="63">
        <f>'POSEBNI DIO'!G21</f>
        <v>0</v>
      </c>
      <c r="J46" s="63">
        <f>'POSEBNI DIO'!H21</f>
        <v>0</v>
      </c>
      <c r="K46" s="63">
        <f>'POSEBNI DIO'!I21</f>
        <v>0</v>
      </c>
      <c r="L46" s="63">
        <f>'POSEBNI DIO'!J21</f>
        <v>0</v>
      </c>
      <c r="M46" s="63">
        <f>'POSEBNI DIO'!K21</f>
        <v>0</v>
      </c>
      <c r="N46" s="63">
        <f>'POSEBNI DIO'!L21</f>
        <v>0</v>
      </c>
    </row>
    <row r="47" spans="1:14" x14ac:dyDescent="0.35">
      <c r="A47" s="7"/>
      <c r="B47" s="7"/>
      <c r="C47" s="8" t="s">
        <v>61</v>
      </c>
      <c r="D47" s="8" t="s">
        <v>120</v>
      </c>
      <c r="E47" s="63">
        <f>'POSEBNI DIO'!C25</f>
        <v>506.72</v>
      </c>
      <c r="F47" s="63">
        <f>'POSEBNI DIO'!D25</f>
        <v>1730</v>
      </c>
      <c r="G47" s="63">
        <f>'POSEBNI DIO'!E25</f>
        <v>1000</v>
      </c>
      <c r="H47" s="63">
        <f>'POSEBNI DIO'!F25</f>
        <v>1000</v>
      </c>
      <c r="I47" s="63">
        <f>'POSEBNI DIO'!G25</f>
        <v>1000</v>
      </c>
    </row>
    <row r="48" spans="1:14" x14ac:dyDescent="0.35">
      <c r="A48" s="7"/>
      <c r="B48" s="7"/>
      <c r="C48" s="8" t="s">
        <v>51</v>
      </c>
      <c r="D48" s="8" t="s">
        <v>123</v>
      </c>
      <c r="E48" s="63">
        <f>'POSEBNI DIO'!C36</f>
        <v>1016.28</v>
      </c>
      <c r="F48" s="63">
        <f>'POSEBNI DIO'!D36</f>
        <v>1610</v>
      </c>
      <c r="G48" s="63">
        <f>'POSEBNI DIO'!E36</f>
        <v>1600</v>
      </c>
      <c r="H48" s="63">
        <f>'POSEBNI DIO'!F36</f>
        <v>1600</v>
      </c>
      <c r="I48" s="63">
        <f>'POSEBNI DIO'!G36</f>
        <v>1600</v>
      </c>
      <c r="J48" s="63">
        <f>'POSEBNI DIO'!H36</f>
        <v>0</v>
      </c>
      <c r="K48" s="63">
        <f>'POSEBNI DIO'!I36</f>
        <v>0</v>
      </c>
      <c r="L48" s="63">
        <f>'POSEBNI DIO'!J36</f>
        <v>0</v>
      </c>
      <c r="M48" s="63">
        <f>'POSEBNI DIO'!K36</f>
        <v>0</v>
      </c>
      <c r="N48" s="63">
        <f>'POSEBNI DIO'!L36</f>
        <v>0</v>
      </c>
    </row>
    <row r="49" spans="1:14" ht="26" x14ac:dyDescent="0.35">
      <c r="A49" s="7"/>
      <c r="B49" s="17">
        <v>36</v>
      </c>
      <c r="C49" s="8"/>
      <c r="D49" s="71" t="s">
        <v>63</v>
      </c>
      <c r="E49" s="98">
        <f>SUM(E50)</f>
        <v>0</v>
      </c>
      <c r="F49" s="98">
        <f>SUM(F50)</f>
        <v>0</v>
      </c>
      <c r="G49" s="98">
        <f>SUM(G50)</f>
        <v>0</v>
      </c>
      <c r="H49" s="98">
        <f t="shared" ref="H49:I49" si="11">SUM(H50)</f>
        <v>0</v>
      </c>
      <c r="I49" s="98">
        <f t="shared" si="11"/>
        <v>0</v>
      </c>
    </row>
    <row r="50" spans="1:14" x14ac:dyDescent="0.35">
      <c r="A50" s="7"/>
      <c r="B50" s="17"/>
      <c r="C50" s="8" t="s">
        <v>51</v>
      </c>
      <c r="D50" s="8" t="s">
        <v>123</v>
      </c>
      <c r="E50" s="63">
        <f>'POSEBNI DIO'!C67</f>
        <v>0</v>
      </c>
      <c r="F50" s="63">
        <f>'POSEBNI DIO'!D67</f>
        <v>0</v>
      </c>
      <c r="G50" s="63">
        <f>'POSEBNI DIO'!E67</f>
        <v>0</v>
      </c>
      <c r="H50" s="63">
        <f>'POSEBNI DIO'!F67</f>
        <v>0</v>
      </c>
      <c r="I50" s="63">
        <f>'POSEBNI DIO'!G67</f>
        <v>0</v>
      </c>
      <c r="J50" s="63">
        <f>'POSEBNI DIO'!H67</f>
        <v>0</v>
      </c>
      <c r="K50" s="63">
        <f>'POSEBNI DIO'!I67</f>
        <v>0</v>
      </c>
      <c r="L50" s="63">
        <f>'POSEBNI DIO'!J67</f>
        <v>0</v>
      </c>
      <c r="M50" s="63">
        <f>'POSEBNI DIO'!K67</f>
        <v>0</v>
      </c>
      <c r="N50" s="63">
        <f>'POSEBNI DIO'!L67</f>
        <v>0</v>
      </c>
    </row>
    <row r="51" spans="1:14" ht="26" x14ac:dyDescent="0.35">
      <c r="A51" s="7"/>
      <c r="B51" s="17">
        <v>37</v>
      </c>
      <c r="C51" s="8"/>
      <c r="D51" s="71" t="s">
        <v>64</v>
      </c>
      <c r="E51" s="98">
        <f>SUM(E52:E56)</f>
        <v>5687.56</v>
      </c>
      <c r="F51" s="98">
        <f t="shared" ref="F51:I51" si="12">SUM(F52:F56)</f>
        <v>15535</v>
      </c>
      <c r="G51" s="98">
        <f t="shared" si="12"/>
        <v>13250</v>
      </c>
      <c r="H51" s="98">
        <f t="shared" si="12"/>
        <v>13300</v>
      </c>
      <c r="I51" s="98">
        <f t="shared" si="12"/>
        <v>13800</v>
      </c>
    </row>
    <row r="52" spans="1:14" x14ac:dyDescent="0.35">
      <c r="A52" s="7"/>
      <c r="B52" s="17"/>
      <c r="C52" s="8" t="s">
        <v>59</v>
      </c>
      <c r="D52" s="8" t="s">
        <v>118</v>
      </c>
      <c r="E52" s="63">
        <f>'POSEBNI DIO'!C93</f>
        <v>597.25</v>
      </c>
      <c r="F52" s="63">
        <f>'POSEBNI DIO'!D93</f>
        <v>3100</v>
      </c>
      <c r="G52" s="63">
        <f>'POSEBNI DIO'!E93</f>
        <v>5950</v>
      </c>
      <c r="H52" s="63">
        <f>'POSEBNI DIO'!F93</f>
        <v>6000</v>
      </c>
      <c r="I52" s="63">
        <f>'POSEBNI DIO'!G93</f>
        <v>6500</v>
      </c>
    </row>
    <row r="53" spans="1:14" x14ac:dyDescent="0.35">
      <c r="A53" s="7"/>
      <c r="B53" s="17"/>
      <c r="C53" s="8" t="s">
        <v>52</v>
      </c>
      <c r="D53" s="8" t="s">
        <v>119</v>
      </c>
      <c r="E53" s="63">
        <f>'POSEBNI DIO'!C97</f>
        <v>0</v>
      </c>
      <c r="F53" s="63">
        <f>'POSEBNI DIO'!D97</f>
        <v>135</v>
      </c>
      <c r="G53" s="63">
        <f>'POSEBNI DIO'!E97</f>
        <v>0</v>
      </c>
      <c r="H53" s="63">
        <f>'POSEBNI DIO'!F97</f>
        <v>0</v>
      </c>
      <c r="I53" s="63">
        <f>'POSEBNI DIO'!G97</f>
        <v>0</v>
      </c>
    </row>
    <row r="54" spans="1:14" x14ac:dyDescent="0.35">
      <c r="A54" s="7"/>
      <c r="B54" s="17"/>
      <c r="C54" s="10" t="s">
        <v>60</v>
      </c>
      <c r="D54" s="12" t="s">
        <v>122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</row>
    <row r="55" spans="1:14" x14ac:dyDescent="0.35">
      <c r="A55" s="7"/>
      <c r="B55" s="17"/>
      <c r="C55" s="8" t="s">
        <v>51</v>
      </c>
      <c r="D55" s="8" t="s">
        <v>123</v>
      </c>
      <c r="E55" s="63">
        <f>'POSEBNI DIO'!C29</f>
        <v>5090.3100000000004</v>
      </c>
      <c r="F55" s="63">
        <f>'POSEBNI DIO'!D29</f>
        <v>7300</v>
      </c>
      <c r="G55" s="63">
        <f>'POSEBNI DIO'!E29</f>
        <v>7300</v>
      </c>
      <c r="H55" s="63">
        <f>'POSEBNI DIO'!F29</f>
        <v>7300</v>
      </c>
      <c r="I55" s="63">
        <f>'POSEBNI DIO'!G29</f>
        <v>7300</v>
      </c>
      <c r="J55" s="63">
        <f>'POSEBNI DIO'!H29</f>
        <v>0</v>
      </c>
      <c r="K55" s="63">
        <f>'POSEBNI DIO'!I29</f>
        <v>0</v>
      </c>
      <c r="L55" s="63">
        <f>'POSEBNI DIO'!J29</f>
        <v>0</v>
      </c>
      <c r="M55" s="63">
        <f>'POSEBNI DIO'!K29</f>
        <v>0</v>
      </c>
      <c r="N55" s="63">
        <f>'POSEBNI DIO'!L29</f>
        <v>0</v>
      </c>
    </row>
    <row r="56" spans="1:14" x14ac:dyDescent="0.35">
      <c r="A56" s="7"/>
      <c r="B56" s="17"/>
      <c r="C56" s="8" t="s">
        <v>58</v>
      </c>
      <c r="D56" s="8" t="s">
        <v>125</v>
      </c>
      <c r="E56" s="63">
        <f>'POSEBNI DIO'!C108</f>
        <v>0</v>
      </c>
      <c r="F56" s="63">
        <f>'POSEBNI DIO'!D108</f>
        <v>5000</v>
      </c>
      <c r="G56" s="63">
        <f>'POSEBNI DIO'!E108</f>
        <v>0</v>
      </c>
      <c r="H56" s="63">
        <f>'POSEBNI DIO'!F108</f>
        <v>0</v>
      </c>
      <c r="I56" s="63">
        <f>'POSEBNI DIO'!G108</f>
        <v>0</v>
      </c>
    </row>
    <row r="57" spans="1:14" x14ac:dyDescent="0.35">
      <c r="A57" s="7"/>
      <c r="B57" s="17">
        <v>38</v>
      </c>
      <c r="C57" s="8"/>
      <c r="D57" s="69" t="s">
        <v>140</v>
      </c>
      <c r="E57" s="67">
        <f>SUM(E58)</f>
        <v>0</v>
      </c>
      <c r="F57" s="67">
        <f t="shared" ref="F57:I57" si="13">SUM(F58)</f>
        <v>0</v>
      </c>
      <c r="G57" s="67">
        <f t="shared" si="13"/>
        <v>1000</v>
      </c>
      <c r="H57" s="67">
        <f t="shared" si="13"/>
        <v>1000</v>
      </c>
      <c r="I57" s="67">
        <f t="shared" si="13"/>
        <v>1000</v>
      </c>
    </row>
    <row r="58" spans="1:14" x14ac:dyDescent="0.35">
      <c r="A58" s="7"/>
      <c r="B58" s="17"/>
      <c r="C58" s="8" t="s">
        <v>51</v>
      </c>
      <c r="D58" s="8" t="s">
        <v>123</v>
      </c>
      <c r="E58" s="63">
        <f>'POSEBNI DIO'!C30</f>
        <v>0</v>
      </c>
      <c r="F58" s="63">
        <f>'POSEBNI DIO'!D30</f>
        <v>0</v>
      </c>
      <c r="G58" s="63">
        <f>'POSEBNI DIO'!E30</f>
        <v>1000</v>
      </c>
      <c r="H58" s="63">
        <f>'POSEBNI DIO'!F30</f>
        <v>1000</v>
      </c>
      <c r="I58" s="63">
        <f>'POSEBNI DIO'!G30</f>
        <v>1000</v>
      </c>
    </row>
    <row r="59" spans="1:14" x14ac:dyDescent="0.35">
      <c r="A59" s="125">
        <v>4</v>
      </c>
      <c r="B59" s="125"/>
      <c r="C59" s="125"/>
      <c r="D59" s="126" t="s">
        <v>15</v>
      </c>
      <c r="E59" s="127">
        <f>SUM(E60)</f>
        <v>29431.65</v>
      </c>
      <c r="F59" s="127">
        <f>SUM(F60)</f>
        <v>44396</v>
      </c>
      <c r="G59" s="127">
        <f>SUM(G60)</f>
        <v>33901</v>
      </c>
      <c r="H59" s="127">
        <f t="shared" ref="H59:I59" si="14">SUM(H60)</f>
        <v>39146</v>
      </c>
      <c r="I59" s="127">
        <f t="shared" si="14"/>
        <v>43996</v>
      </c>
    </row>
    <row r="60" spans="1:14" ht="26.5" x14ac:dyDescent="0.35">
      <c r="A60" s="10"/>
      <c r="B60" s="6">
        <v>42</v>
      </c>
      <c r="C60" s="6"/>
      <c r="D60" s="72" t="s">
        <v>33</v>
      </c>
      <c r="E60" s="98">
        <f>SUM(E61:E67)</f>
        <v>29431.65</v>
      </c>
      <c r="F60" s="98">
        <f>SUM(F61:F67)</f>
        <v>44396</v>
      </c>
      <c r="G60" s="98">
        <f>SUM(G61:G67)</f>
        <v>33901</v>
      </c>
      <c r="H60" s="98">
        <f t="shared" ref="H60:I60" si="15">SUM(H61:H67)</f>
        <v>39146</v>
      </c>
      <c r="I60" s="98">
        <f t="shared" si="15"/>
        <v>43996</v>
      </c>
    </row>
    <row r="61" spans="1:14" x14ac:dyDescent="0.35">
      <c r="A61" s="10"/>
      <c r="B61" s="10"/>
      <c r="C61" s="8" t="s">
        <v>59</v>
      </c>
      <c r="D61" s="8" t="s">
        <v>118</v>
      </c>
      <c r="E61" s="63">
        <f>'POSEBNI DIO'!C42</f>
        <v>9686.5300000000007</v>
      </c>
      <c r="F61" s="63">
        <f>'POSEBNI DIO'!D42</f>
        <v>23540</v>
      </c>
      <c r="G61" s="63">
        <f>'POSEBNI DIO'!E42</f>
        <v>16200</v>
      </c>
      <c r="H61" s="63">
        <f>'POSEBNI DIO'!F42</f>
        <v>21445</v>
      </c>
      <c r="I61" s="63">
        <f>'POSEBNI DIO'!G42</f>
        <v>26295</v>
      </c>
      <c r="J61" s="63">
        <f>'POSEBNI DIO'!H42</f>
        <v>0</v>
      </c>
      <c r="K61" s="63">
        <f>'POSEBNI DIO'!I42</f>
        <v>0</v>
      </c>
      <c r="L61" s="63">
        <f>'POSEBNI DIO'!J42</f>
        <v>0</v>
      </c>
      <c r="M61" s="63">
        <f>'POSEBNI DIO'!K42</f>
        <v>0</v>
      </c>
      <c r="N61" s="63">
        <f>'POSEBNI DIO'!L42</f>
        <v>0</v>
      </c>
    </row>
    <row r="62" spans="1:14" x14ac:dyDescent="0.35">
      <c r="A62" s="10"/>
      <c r="B62" s="10"/>
      <c r="C62" s="8" t="s">
        <v>52</v>
      </c>
      <c r="D62" s="8" t="s">
        <v>119</v>
      </c>
      <c r="E62" s="63">
        <f>'POSEBNI DIO'!C45</f>
        <v>5184.0600000000004</v>
      </c>
      <c r="F62" s="63">
        <f>'POSEBNI DIO'!D45</f>
        <v>2021</v>
      </c>
      <c r="G62" s="63">
        <f>'POSEBNI DIO'!E45</f>
        <v>3001</v>
      </c>
      <c r="H62" s="63">
        <f>'POSEBNI DIO'!F45</f>
        <v>3001</v>
      </c>
      <c r="I62" s="63">
        <f>'POSEBNI DIO'!G45</f>
        <v>3001</v>
      </c>
    </row>
    <row r="63" spans="1:14" x14ac:dyDescent="0.35">
      <c r="A63" s="10"/>
      <c r="B63" s="10"/>
      <c r="C63" s="8" t="s">
        <v>54</v>
      </c>
      <c r="D63" s="8" t="s">
        <v>121</v>
      </c>
      <c r="E63" s="63">
        <f>'POSEBNI DIO'!C84</f>
        <v>0</v>
      </c>
      <c r="F63" s="63">
        <f>'POSEBNI DIO'!D84</f>
        <v>650</v>
      </c>
      <c r="G63" s="63">
        <f>'POSEBNI DIO'!E84</f>
        <v>0</v>
      </c>
      <c r="H63" s="63">
        <f>'POSEBNI DIO'!F84</f>
        <v>0</v>
      </c>
      <c r="I63" s="63">
        <f>'POSEBNI DIO'!G84</f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</row>
    <row r="64" spans="1:14" x14ac:dyDescent="0.35">
      <c r="A64" s="10"/>
      <c r="B64" s="10"/>
      <c r="C64" s="10" t="s">
        <v>60</v>
      </c>
      <c r="D64" s="12" t="s">
        <v>122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1:9" x14ac:dyDescent="0.35">
      <c r="A65" s="10"/>
      <c r="B65" s="10"/>
      <c r="C65" s="8" t="s">
        <v>51</v>
      </c>
      <c r="D65" s="8" t="s">
        <v>123</v>
      </c>
      <c r="E65" s="63">
        <f>'POSEBNI DIO'!C48</f>
        <v>14561.06</v>
      </c>
      <c r="F65" s="63">
        <f>'POSEBNI DIO'!D48</f>
        <v>13270</v>
      </c>
      <c r="G65" s="63">
        <f>'POSEBNI DIO'!E48</f>
        <v>14700</v>
      </c>
      <c r="H65" s="63">
        <f>'POSEBNI DIO'!F48</f>
        <v>14700</v>
      </c>
      <c r="I65" s="63">
        <f>'POSEBNI DIO'!G48</f>
        <v>14700</v>
      </c>
    </row>
    <row r="66" spans="1:9" x14ac:dyDescent="0.35">
      <c r="A66" s="10"/>
      <c r="B66" s="10"/>
      <c r="C66" s="8" t="s">
        <v>58</v>
      </c>
      <c r="D66" s="8" t="s">
        <v>125</v>
      </c>
      <c r="E66" s="63">
        <f>'POSEBNI DIO'!C110</f>
        <v>0</v>
      </c>
      <c r="F66" s="63">
        <f>'POSEBNI DIO'!D110</f>
        <v>265</v>
      </c>
      <c r="G66" s="63">
        <f>'POSEBNI DIO'!E110</f>
        <v>0</v>
      </c>
      <c r="H66" s="63">
        <f>'POSEBNI DIO'!F110</f>
        <v>0</v>
      </c>
      <c r="I66" s="63">
        <f>'POSEBNI DIO'!G110</f>
        <v>0</v>
      </c>
    </row>
    <row r="67" spans="1:9" x14ac:dyDescent="0.35">
      <c r="A67" s="10"/>
      <c r="B67" s="10"/>
      <c r="C67" s="8" t="s">
        <v>56</v>
      </c>
      <c r="D67" s="8" t="s">
        <v>126</v>
      </c>
      <c r="E67" s="63">
        <f>'POSEBNI DIO'!C54</f>
        <v>0</v>
      </c>
      <c r="F67" s="63">
        <f>'POSEBNI DIO'!D54</f>
        <v>4650</v>
      </c>
      <c r="G67" s="63">
        <f>'POSEBNI DIO'!E54</f>
        <v>0</v>
      </c>
      <c r="H67" s="63">
        <f>'POSEBNI DIO'!F54</f>
        <v>0</v>
      </c>
      <c r="I67" s="63">
        <f>'POSEBNI DIO'!G54</f>
        <v>0</v>
      </c>
    </row>
  </sheetData>
  <mergeCells count="5">
    <mergeCell ref="A6:I6"/>
    <mergeCell ref="A23:I23"/>
    <mergeCell ref="A4:I4"/>
    <mergeCell ref="A1:I1"/>
    <mergeCell ref="A2:I2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"/>
  <sheetViews>
    <sheetView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37.7265625" customWidth="1"/>
    <col min="2" max="6" width="15.7265625" customWidth="1"/>
  </cols>
  <sheetData>
    <row r="1" spans="1:9" x14ac:dyDescent="0.35">
      <c r="A1" s="153" t="s">
        <v>145</v>
      </c>
      <c r="B1" s="166"/>
      <c r="C1" s="166"/>
      <c r="D1" s="166"/>
      <c r="E1" s="166"/>
      <c r="F1" s="166"/>
      <c r="G1" s="136"/>
      <c r="H1" s="136"/>
      <c r="I1" s="136"/>
    </row>
    <row r="2" spans="1:9" x14ac:dyDescent="0.35">
      <c r="A2" s="159" t="s">
        <v>148</v>
      </c>
      <c r="B2" s="165"/>
      <c r="C2" s="165"/>
      <c r="D2" s="165"/>
      <c r="E2" s="165"/>
      <c r="F2" s="165"/>
      <c r="G2" s="134"/>
      <c r="H2" s="134"/>
      <c r="I2" s="134"/>
    </row>
    <row r="3" spans="1:9" ht="18" x14ac:dyDescent="0.35">
      <c r="A3" s="1"/>
      <c r="B3" s="1"/>
      <c r="C3" s="1"/>
      <c r="D3" s="1"/>
      <c r="E3" s="2"/>
      <c r="F3" s="2"/>
    </row>
    <row r="4" spans="1:9" x14ac:dyDescent="0.35">
      <c r="A4" s="153" t="s">
        <v>16</v>
      </c>
      <c r="B4" s="169"/>
      <c r="C4" s="169"/>
      <c r="D4" s="169"/>
      <c r="E4" s="169"/>
      <c r="F4" s="169"/>
    </row>
    <row r="5" spans="1:9" ht="15.75" customHeight="1" x14ac:dyDescent="0.35">
      <c r="A5" s="1"/>
      <c r="B5" s="1"/>
      <c r="C5" s="1"/>
      <c r="D5" s="1"/>
      <c r="E5" s="2"/>
      <c r="F5" s="2"/>
    </row>
    <row r="6" spans="1:9" ht="25" customHeight="1" x14ac:dyDescent="0.35">
      <c r="A6" s="14" t="s">
        <v>17</v>
      </c>
      <c r="B6" s="13" t="s">
        <v>129</v>
      </c>
      <c r="C6" s="14" t="s">
        <v>130</v>
      </c>
      <c r="D6" s="14" t="s">
        <v>131</v>
      </c>
      <c r="E6" s="14" t="s">
        <v>29</v>
      </c>
      <c r="F6" s="14" t="s">
        <v>132</v>
      </c>
    </row>
    <row r="7" spans="1:9" ht="15.75" customHeight="1" x14ac:dyDescent="0.35">
      <c r="A7" s="6" t="s">
        <v>18</v>
      </c>
      <c r="B7" s="98">
        <f>SUM(B9)</f>
        <v>1244684.29</v>
      </c>
      <c r="C7" s="98">
        <f t="shared" ref="C7:F7" si="0">SUM(C9)</f>
        <v>1536613</v>
      </c>
      <c r="D7" s="98">
        <f t="shared" si="0"/>
        <v>1598301</v>
      </c>
      <c r="E7" s="98">
        <f t="shared" si="0"/>
        <v>1645451</v>
      </c>
      <c r="F7" s="98">
        <f t="shared" si="0"/>
        <v>1681951</v>
      </c>
    </row>
    <row r="8" spans="1:9" x14ac:dyDescent="0.35">
      <c r="A8" s="6"/>
      <c r="B8" s="98"/>
      <c r="C8" s="98"/>
      <c r="D8" s="98"/>
      <c r="E8" s="98"/>
      <c r="F8" s="98"/>
    </row>
    <row r="9" spans="1:9" x14ac:dyDescent="0.35">
      <c r="A9" s="6" t="s">
        <v>107</v>
      </c>
      <c r="B9" s="98">
        <f>B11+B12</f>
        <v>1244684.29</v>
      </c>
      <c r="C9" s="98">
        <f t="shared" ref="C9:F9" si="1">C11+C12</f>
        <v>1536613</v>
      </c>
      <c r="D9" s="98">
        <f t="shared" si="1"/>
        <v>1598301</v>
      </c>
      <c r="E9" s="98">
        <f t="shared" si="1"/>
        <v>1645451</v>
      </c>
      <c r="F9" s="98">
        <f t="shared" si="1"/>
        <v>1681951</v>
      </c>
    </row>
    <row r="10" spans="1:9" x14ac:dyDescent="0.35">
      <c r="A10" s="104" t="s">
        <v>108</v>
      </c>
      <c r="B10" s="3">
        <f>B11</f>
        <v>985263.56</v>
      </c>
      <c r="C10" s="3">
        <f t="shared" ref="C10:F10" si="2">C11</f>
        <v>1081799</v>
      </c>
      <c r="D10" s="3">
        <f t="shared" si="2"/>
        <v>1160701</v>
      </c>
      <c r="E10" s="3">
        <f t="shared" si="2"/>
        <v>1186646</v>
      </c>
      <c r="F10" s="3">
        <f t="shared" si="2"/>
        <v>1195996</v>
      </c>
    </row>
    <row r="11" spans="1:9" x14ac:dyDescent="0.35">
      <c r="A11" s="105" t="s">
        <v>109</v>
      </c>
      <c r="B11" s="106">
        <f>'POSEBNI DIO'!C13</f>
        <v>985263.56</v>
      </c>
      <c r="C11" s="106">
        <f>'POSEBNI DIO'!D13</f>
        <v>1081799</v>
      </c>
      <c r="D11" s="106">
        <f>'POSEBNI DIO'!E13</f>
        <v>1160701</v>
      </c>
      <c r="E11" s="106">
        <f>'POSEBNI DIO'!F13</f>
        <v>1186646</v>
      </c>
      <c r="F11" s="106">
        <f>'POSEBNI DIO'!G13</f>
        <v>1195996</v>
      </c>
    </row>
    <row r="12" spans="1:9" x14ac:dyDescent="0.35">
      <c r="A12" s="12" t="s">
        <v>127</v>
      </c>
      <c r="B12" s="106">
        <f>'POSEBNI DIO'!C55</f>
        <v>259420.72999999998</v>
      </c>
      <c r="C12" s="106">
        <f>'POSEBNI DIO'!D55</f>
        <v>454814</v>
      </c>
      <c r="D12" s="106">
        <f>'POSEBNI DIO'!E55</f>
        <v>437600</v>
      </c>
      <c r="E12" s="106">
        <f>'POSEBNI DIO'!F55</f>
        <v>458805</v>
      </c>
      <c r="F12" s="106">
        <f>'POSEBNI DIO'!G55</f>
        <v>485955</v>
      </c>
    </row>
    <row r="13" spans="1:9" x14ac:dyDescent="0.35">
      <c r="A13" s="12"/>
      <c r="B13" s="3"/>
      <c r="C13" s="4"/>
      <c r="D13" s="4"/>
      <c r="E13" s="4"/>
      <c r="F13" s="5"/>
    </row>
    <row r="16" spans="1:9" ht="14.5" customHeight="1" x14ac:dyDescent="0.35">
      <c r="B16" s="114"/>
      <c r="C16" s="114"/>
      <c r="D16" s="114"/>
      <c r="E16" s="114"/>
      <c r="F16" s="114"/>
    </row>
  </sheetData>
  <mergeCells count="3">
    <mergeCell ref="A4:F4"/>
    <mergeCell ref="A2:F2"/>
    <mergeCell ref="A1:F1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"/>
  <sheetViews>
    <sheetView view="pageBreakPreview" zoomScaleNormal="100" zoomScaleSheetLayoutView="100" workbookViewId="0">
      <selection activeCell="G9" sqref="G9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4" width="25.26953125" customWidth="1"/>
    <col min="5" max="9" width="15.7265625" customWidth="1"/>
  </cols>
  <sheetData>
    <row r="1" spans="1:19" ht="20.149999999999999" customHeight="1" x14ac:dyDescent="0.35">
      <c r="A1" s="153" t="s">
        <v>146</v>
      </c>
      <c r="B1" s="166"/>
      <c r="C1" s="166"/>
      <c r="D1" s="166"/>
      <c r="E1" s="166"/>
      <c r="F1" s="166"/>
      <c r="G1" s="166"/>
      <c r="H1" s="166"/>
      <c r="I1" s="166"/>
      <c r="J1" s="134"/>
      <c r="K1" s="134"/>
      <c r="L1" s="134"/>
      <c r="M1" s="134"/>
      <c r="N1" s="134"/>
      <c r="O1" s="134"/>
      <c r="P1" s="68"/>
      <c r="Q1" s="68"/>
      <c r="R1" s="68"/>
      <c r="S1" s="68"/>
    </row>
    <row r="2" spans="1:19" ht="26.5" customHeight="1" x14ac:dyDescent="0.35">
      <c r="A2" s="159" t="s">
        <v>143</v>
      </c>
      <c r="B2" s="165"/>
      <c r="C2" s="165"/>
      <c r="D2" s="165"/>
      <c r="E2" s="165"/>
      <c r="F2" s="165"/>
      <c r="G2" s="165"/>
      <c r="H2" s="165"/>
      <c r="I2" s="165"/>
      <c r="J2" s="134"/>
      <c r="K2" s="134"/>
      <c r="L2" s="134"/>
      <c r="M2" s="134"/>
      <c r="N2" s="134"/>
      <c r="O2" s="134"/>
      <c r="P2" s="68"/>
      <c r="Q2" s="68"/>
      <c r="R2" s="68"/>
      <c r="S2" s="68"/>
    </row>
    <row r="3" spans="1:19" ht="18" x14ac:dyDescent="0.35">
      <c r="A3" s="1"/>
      <c r="B3" s="1"/>
      <c r="C3" s="1"/>
      <c r="D3" s="1"/>
      <c r="E3" s="1"/>
      <c r="F3" s="1"/>
      <c r="G3" s="1"/>
      <c r="H3" s="2"/>
      <c r="I3" s="2"/>
    </row>
    <row r="4" spans="1:19" x14ac:dyDescent="0.35">
      <c r="A4" s="153" t="s">
        <v>112</v>
      </c>
      <c r="B4" s="154"/>
      <c r="C4" s="154"/>
      <c r="D4" s="154"/>
      <c r="E4" s="154"/>
      <c r="F4" s="154"/>
      <c r="G4" s="154"/>
      <c r="H4" s="154"/>
      <c r="I4" s="154"/>
    </row>
    <row r="5" spans="1:19" ht="18" x14ac:dyDescent="0.35">
      <c r="A5" s="1"/>
      <c r="B5" s="1"/>
      <c r="C5" s="1"/>
      <c r="D5" s="1"/>
      <c r="E5" s="1"/>
      <c r="F5" s="1"/>
      <c r="G5" s="1"/>
      <c r="H5" s="2"/>
      <c r="I5" s="2"/>
    </row>
    <row r="6" spans="1:19" ht="26" x14ac:dyDescent="0.35">
      <c r="A6" s="14" t="s">
        <v>6</v>
      </c>
      <c r="B6" s="13" t="s">
        <v>7</v>
      </c>
      <c r="C6" s="13" t="s">
        <v>8</v>
      </c>
      <c r="D6" s="13" t="s">
        <v>35</v>
      </c>
      <c r="E6" s="13" t="s">
        <v>129</v>
      </c>
      <c r="F6" s="14" t="s">
        <v>130</v>
      </c>
      <c r="G6" s="14" t="s">
        <v>131</v>
      </c>
      <c r="H6" s="14" t="s">
        <v>29</v>
      </c>
      <c r="I6" s="14" t="s">
        <v>132</v>
      </c>
    </row>
    <row r="7" spans="1:19" ht="26" x14ac:dyDescent="0.35">
      <c r="A7" s="6">
        <v>8</v>
      </c>
      <c r="B7" s="6"/>
      <c r="C7" s="6"/>
      <c r="D7" s="6" t="s">
        <v>19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103"/>
    </row>
    <row r="8" spans="1:19" x14ac:dyDescent="0.35">
      <c r="A8" s="6"/>
      <c r="B8" s="10"/>
      <c r="C8" s="10"/>
      <c r="D8" s="10"/>
      <c r="E8" s="3"/>
      <c r="F8" s="4"/>
      <c r="G8" s="4"/>
      <c r="H8" s="4"/>
      <c r="I8" s="4"/>
    </row>
    <row r="9" spans="1:19" x14ac:dyDescent="0.35">
      <c r="A9" s="7"/>
      <c r="B9" s="7"/>
      <c r="C9" s="8"/>
      <c r="D9" s="11"/>
      <c r="E9" s="3"/>
      <c r="F9" s="4"/>
      <c r="G9" s="4"/>
      <c r="H9" s="4"/>
      <c r="I9" s="4"/>
    </row>
    <row r="10" spans="1:19" ht="26" x14ac:dyDescent="0.35">
      <c r="A10" s="9">
        <v>5</v>
      </c>
      <c r="B10" s="9"/>
      <c r="C10" s="9"/>
      <c r="D10" s="15" t="s">
        <v>20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</row>
    <row r="11" spans="1:19" x14ac:dyDescent="0.35">
      <c r="A11" s="10"/>
      <c r="B11" s="10"/>
      <c r="C11" s="10"/>
      <c r="D11" s="16"/>
      <c r="E11" s="3"/>
      <c r="F11" s="4"/>
      <c r="G11" s="4"/>
      <c r="H11" s="4"/>
      <c r="I11" s="5"/>
    </row>
    <row r="12" spans="1:19" x14ac:dyDescent="0.35">
      <c r="A12" s="10"/>
      <c r="B12" s="10"/>
      <c r="C12" s="8"/>
      <c r="D12" s="8"/>
      <c r="E12" s="3"/>
      <c r="F12" s="4"/>
      <c r="G12" s="4"/>
      <c r="H12" s="4"/>
      <c r="I12" s="5"/>
    </row>
    <row r="13" spans="1:19" x14ac:dyDescent="0.35">
      <c r="A13" s="10"/>
      <c r="B13" s="10"/>
      <c r="C13" s="8"/>
      <c r="D13" s="8"/>
      <c r="E13" s="3"/>
      <c r="F13" s="4"/>
      <c r="G13" s="4"/>
      <c r="H13" s="4"/>
      <c r="I13" s="5"/>
    </row>
  </sheetData>
  <mergeCells count="3">
    <mergeCell ref="A4:I4"/>
    <mergeCell ref="A1:I1"/>
    <mergeCell ref="A2:I2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"/>
  <sheetViews>
    <sheetView view="pageBreakPreview" topLeftCell="A5" zoomScaleNormal="100" zoomScaleSheetLayoutView="100" workbookViewId="0">
      <selection activeCell="G10" sqref="G10"/>
    </sheetView>
  </sheetViews>
  <sheetFormatPr defaultRowHeight="14.5" x14ac:dyDescent="0.35"/>
  <cols>
    <col min="1" max="1" width="7.453125" customWidth="1"/>
    <col min="2" max="2" width="8.453125" bestFit="1" customWidth="1"/>
    <col min="3" max="3" width="5.453125" bestFit="1" customWidth="1"/>
    <col min="4" max="4" width="32.7265625" customWidth="1"/>
    <col min="5" max="9" width="15.7265625" customWidth="1"/>
  </cols>
  <sheetData>
    <row r="1" spans="1:19" ht="20.149999999999999" customHeight="1" x14ac:dyDescent="0.35">
      <c r="A1" s="153" t="s">
        <v>149</v>
      </c>
      <c r="B1" s="166"/>
      <c r="C1" s="166"/>
      <c r="D1" s="166"/>
      <c r="E1" s="166"/>
      <c r="F1" s="166"/>
      <c r="G1" s="166"/>
      <c r="H1" s="166"/>
      <c r="I1" s="166"/>
      <c r="J1" s="134"/>
      <c r="K1" s="134"/>
      <c r="L1" s="134"/>
      <c r="M1" s="134"/>
      <c r="N1" s="134"/>
      <c r="O1" s="134"/>
      <c r="P1" s="68"/>
      <c r="Q1" s="68"/>
      <c r="R1" s="68"/>
      <c r="S1" s="68"/>
    </row>
    <row r="2" spans="1:19" ht="26.5" customHeight="1" x14ac:dyDescent="0.35">
      <c r="A2" s="159" t="s">
        <v>150</v>
      </c>
      <c r="B2" s="165"/>
      <c r="C2" s="165"/>
      <c r="D2" s="165"/>
      <c r="E2" s="165"/>
      <c r="F2" s="165"/>
      <c r="G2" s="165"/>
      <c r="H2" s="165"/>
      <c r="I2" s="165"/>
      <c r="J2" s="134"/>
      <c r="K2" s="134"/>
      <c r="L2" s="134"/>
      <c r="M2" s="134"/>
      <c r="N2" s="134"/>
      <c r="O2" s="134"/>
      <c r="P2" s="68"/>
      <c r="Q2" s="68"/>
      <c r="R2" s="68"/>
      <c r="S2" s="68"/>
    </row>
    <row r="4" spans="1:19" ht="18" customHeight="1" x14ac:dyDescent="0.35">
      <c r="A4" s="153" t="s">
        <v>113</v>
      </c>
      <c r="B4" s="153"/>
      <c r="C4" s="153"/>
      <c r="D4" s="153"/>
      <c r="E4" s="153"/>
      <c r="F4" s="153"/>
      <c r="G4" s="153"/>
      <c r="H4" s="153"/>
      <c r="I4" s="153"/>
    </row>
    <row r="5" spans="1:19" ht="18" customHeight="1" x14ac:dyDescent="0.35">
      <c r="A5" s="176"/>
      <c r="B5" s="176"/>
      <c r="C5" s="176"/>
      <c r="D5" s="176"/>
      <c r="E5" s="176"/>
      <c r="F5" s="176"/>
      <c r="G5" s="176"/>
      <c r="H5" s="176"/>
      <c r="I5" s="176"/>
    </row>
    <row r="6" spans="1:19" ht="26" x14ac:dyDescent="0.35">
      <c r="A6" s="14" t="s">
        <v>6</v>
      </c>
      <c r="B6" s="13" t="s">
        <v>7</v>
      </c>
      <c r="C6" s="13" t="s">
        <v>8</v>
      </c>
      <c r="D6" s="13" t="s">
        <v>35</v>
      </c>
      <c r="E6" s="13" t="s">
        <v>129</v>
      </c>
      <c r="F6" s="93" t="s">
        <v>130</v>
      </c>
      <c r="G6" s="14" t="s">
        <v>131</v>
      </c>
      <c r="H6" s="14" t="s">
        <v>29</v>
      </c>
      <c r="I6" s="14" t="s">
        <v>132</v>
      </c>
    </row>
    <row r="7" spans="1:19" x14ac:dyDescent="0.35">
      <c r="A7" s="6">
        <v>9</v>
      </c>
      <c r="B7" s="6"/>
      <c r="C7" s="6"/>
      <c r="D7" s="75" t="s">
        <v>66</v>
      </c>
      <c r="E7" s="67">
        <f>SUM(E9)</f>
        <v>6517.48</v>
      </c>
      <c r="F7" s="118">
        <f t="shared" ref="F7:I7" si="0">SUM(F9)</f>
        <v>-1914.1899999999994</v>
      </c>
      <c r="G7" s="67">
        <f t="shared" si="0"/>
        <v>100</v>
      </c>
      <c r="H7" s="67">
        <f t="shared" si="0"/>
        <v>0</v>
      </c>
      <c r="I7" s="67">
        <f t="shared" si="0"/>
        <v>0</v>
      </c>
    </row>
    <row r="8" spans="1:19" x14ac:dyDescent="0.35">
      <c r="A8" s="6"/>
      <c r="B8" s="6"/>
      <c r="C8" s="6"/>
      <c r="D8" s="74"/>
      <c r="E8" s="63"/>
      <c r="F8" s="119"/>
      <c r="G8" s="64"/>
      <c r="H8" s="64"/>
      <c r="I8" s="64"/>
    </row>
    <row r="9" spans="1:19" x14ac:dyDescent="0.35">
      <c r="A9" s="6"/>
      <c r="B9" s="6">
        <v>92</v>
      </c>
      <c r="C9" s="10"/>
      <c r="D9" s="75" t="s">
        <v>67</v>
      </c>
      <c r="E9" s="67">
        <f>SUM(E10:E16)</f>
        <v>6517.48</v>
      </c>
      <c r="F9" s="118">
        <f>(F10+F11+F12+F13)+F14+F15</f>
        <v>-1914.1899999999994</v>
      </c>
      <c r="G9" s="67">
        <f>SUM(G10:G13)</f>
        <v>100</v>
      </c>
      <c r="H9" s="67">
        <f t="shared" ref="H9" si="1">SUM(H10:H12)</f>
        <v>0</v>
      </c>
      <c r="I9" s="67">
        <f t="shared" ref="I9" si="2">SUM(I10:I12)</f>
        <v>0</v>
      </c>
    </row>
    <row r="10" spans="1:19" s="109" customFormat="1" x14ac:dyDescent="0.35">
      <c r="A10" s="8"/>
      <c r="B10" s="8"/>
      <c r="C10" s="8" t="s">
        <v>52</v>
      </c>
      <c r="D10" s="8" t="s">
        <v>119</v>
      </c>
      <c r="E10" s="107">
        <v>1235.78</v>
      </c>
      <c r="F10" s="120">
        <v>505</v>
      </c>
      <c r="G10" s="108">
        <v>0</v>
      </c>
      <c r="H10" s="108">
        <v>0</v>
      </c>
      <c r="I10" s="108">
        <v>0</v>
      </c>
      <c r="J10" s="112"/>
      <c r="K10" s="110"/>
      <c r="M10" s="110"/>
    </row>
    <row r="11" spans="1:19" s="109" customFormat="1" x14ac:dyDescent="0.35">
      <c r="A11" s="111"/>
      <c r="B11" s="111"/>
      <c r="C11" s="8" t="s">
        <v>54</v>
      </c>
      <c r="D11" s="8" t="s">
        <v>121</v>
      </c>
      <c r="E11" s="107">
        <v>2313.4899999999998</v>
      </c>
      <c r="F11" s="120">
        <v>4970.08</v>
      </c>
      <c r="G11" s="108">
        <v>0</v>
      </c>
      <c r="H11" s="108">
        <v>0</v>
      </c>
      <c r="I11" s="108">
        <v>0</v>
      </c>
    </row>
    <row r="12" spans="1:19" s="109" customFormat="1" x14ac:dyDescent="0.35">
      <c r="A12" s="12"/>
      <c r="B12" s="12"/>
      <c r="C12" s="8" t="s">
        <v>51</v>
      </c>
      <c r="D12" s="8" t="s">
        <v>123</v>
      </c>
      <c r="E12" s="107">
        <v>7453.31</v>
      </c>
      <c r="F12" s="120">
        <v>-49.74</v>
      </c>
      <c r="G12" s="108">
        <v>0</v>
      </c>
      <c r="H12" s="108">
        <v>0</v>
      </c>
      <c r="I12" s="108">
        <v>0</v>
      </c>
    </row>
    <row r="13" spans="1:19" s="109" customFormat="1" x14ac:dyDescent="0.35">
      <c r="A13" s="12"/>
      <c r="B13" s="12"/>
      <c r="C13" s="8" t="s">
        <v>58</v>
      </c>
      <c r="D13" s="8" t="s">
        <v>125</v>
      </c>
      <c r="E13" s="107">
        <v>0</v>
      </c>
      <c r="F13" s="120">
        <v>132.72</v>
      </c>
      <c r="G13" s="108">
        <v>100</v>
      </c>
      <c r="H13" s="108">
        <v>0</v>
      </c>
      <c r="I13" s="108">
        <v>0</v>
      </c>
    </row>
    <row r="14" spans="1:19" s="109" customFormat="1" x14ac:dyDescent="0.35">
      <c r="A14" s="12"/>
      <c r="B14" s="12"/>
      <c r="C14" s="8" t="s">
        <v>59</v>
      </c>
      <c r="D14" s="8" t="s">
        <v>118</v>
      </c>
      <c r="E14" s="107">
        <v>-2712.03</v>
      </c>
      <c r="F14" s="120">
        <v>-5527.7</v>
      </c>
      <c r="G14" s="108">
        <v>0</v>
      </c>
      <c r="H14" s="108">
        <v>0</v>
      </c>
      <c r="I14" s="108">
        <v>0</v>
      </c>
    </row>
    <row r="15" spans="1:19" s="109" customFormat="1" x14ac:dyDescent="0.35">
      <c r="A15" s="12"/>
      <c r="B15" s="12"/>
      <c r="C15" s="8" t="s">
        <v>61</v>
      </c>
      <c r="D15" s="8" t="s">
        <v>120</v>
      </c>
      <c r="E15" s="107">
        <v>-1773.07</v>
      </c>
      <c r="F15" s="120">
        <v>-1944.55</v>
      </c>
      <c r="G15" s="108">
        <v>0</v>
      </c>
      <c r="H15" s="108">
        <v>0</v>
      </c>
      <c r="I15" s="108">
        <v>0</v>
      </c>
    </row>
    <row r="16" spans="1:19" s="109" customFormat="1" x14ac:dyDescent="0.35">
      <c r="A16" s="12"/>
      <c r="B16" s="12"/>
      <c r="C16" s="8" t="s">
        <v>60</v>
      </c>
      <c r="D16" s="8" t="s">
        <v>128</v>
      </c>
      <c r="E16" s="107">
        <v>0</v>
      </c>
      <c r="F16" s="120">
        <v>0</v>
      </c>
      <c r="G16" s="108">
        <v>0</v>
      </c>
      <c r="H16" s="108">
        <v>0</v>
      </c>
      <c r="I16" s="108">
        <v>0</v>
      </c>
    </row>
    <row r="17" spans="1:14" ht="15" customHeight="1" x14ac:dyDescent="0.35">
      <c r="A17" s="172" t="s">
        <v>106</v>
      </c>
      <c r="B17" s="172"/>
      <c r="C17" s="172"/>
      <c r="D17" s="173"/>
      <c r="E17" s="99">
        <f>E7</f>
        <v>6517.48</v>
      </c>
      <c r="F17" s="121">
        <f t="shared" ref="F17:I17" si="3">F7</f>
        <v>-1914.1899999999994</v>
      </c>
      <c r="G17" s="99">
        <f t="shared" si="3"/>
        <v>100</v>
      </c>
      <c r="H17" s="99">
        <f t="shared" si="3"/>
        <v>0</v>
      </c>
      <c r="I17" s="96">
        <f t="shared" si="3"/>
        <v>0</v>
      </c>
    </row>
    <row r="18" spans="1:14" x14ac:dyDescent="0.35">
      <c r="A18" s="174"/>
      <c r="B18" s="174"/>
      <c r="C18" s="174"/>
      <c r="D18" s="175"/>
      <c r="E18" s="100"/>
      <c r="F18" s="122"/>
      <c r="G18" s="100"/>
      <c r="H18" s="100"/>
      <c r="I18" s="97"/>
    </row>
    <row r="19" spans="1:14" x14ac:dyDescent="0.35">
      <c r="E19" s="113"/>
      <c r="F19" s="113"/>
      <c r="G19" s="113"/>
      <c r="N19" s="68"/>
    </row>
    <row r="20" spans="1:14" x14ac:dyDescent="0.35">
      <c r="N20" s="68"/>
    </row>
  </sheetData>
  <mergeCells count="5">
    <mergeCell ref="A17:D18"/>
    <mergeCell ref="A5:I5"/>
    <mergeCell ref="A4:I4"/>
    <mergeCell ref="A1:I1"/>
    <mergeCell ref="A2:I2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174"/>
  <sheetViews>
    <sheetView view="pageBreakPreview" zoomScaleNormal="85" zoomScaleSheetLayoutView="100" workbookViewId="0">
      <selection activeCell="C178" sqref="C178"/>
    </sheetView>
  </sheetViews>
  <sheetFormatPr defaultRowHeight="14.5" x14ac:dyDescent="0.35"/>
  <cols>
    <col min="1" max="1" width="26" customWidth="1"/>
    <col min="2" max="2" width="43.54296875" customWidth="1"/>
    <col min="3" max="3" width="17.26953125" customWidth="1"/>
    <col min="4" max="4" width="17.1796875" customWidth="1"/>
    <col min="5" max="9" width="15.7265625" customWidth="1"/>
  </cols>
  <sheetData>
    <row r="2" spans="1:19" x14ac:dyDescent="0.35">
      <c r="A2" s="158" t="s">
        <v>21</v>
      </c>
      <c r="B2" s="158"/>
      <c r="C2" s="158"/>
      <c r="D2" s="158"/>
      <c r="E2" s="158"/>
      <c r="F2" s="158"/>
      <c r="G2" s="158"/>
      <c r="H2" s="2"/>
      <c r="I2" s="2"/>
    </row>
    <row r="3" spans="1:19" ht="20.149999999999999" customHeight="1" x14ac:dyDescent="0.35">
      <c r="A3" s="153" t="s">
        <v>152</v>
      </c>
      <c r="B3" s="166"/>
      <c r="C3" s="166"/>
      <c r="D3" s="166"/>
      <c r="E3" s="166"/>
      <c r="F3" s="166"/>
      <c r="G3" s="166"/>
      <c r="H3" s="136"/>
      <c r="I3" s="136"/>
      <c r="J3" s="134"/>
      <c r="K3" s="134"/>
      <c r="L3" s="134"/>
      <c r="M3" s="134"/>
      <c r="N3" s="134"/>
      <c r="O3" s="134"/>
      <c r="P3" s="68"/>
      <c r="Q3" s="68"/>
      <c r="R3" s="68"/>
      <c r="S3" s="68"/>
    </row>
    <row r="4" spans="1:19" ht="26.5" customHeight="1" x14ac:dyDescent="0.35">
      <c r="A4" s="159" t="s">
        <v>151</v>
      </c>
      <c r="B4" s="165"/>
      <c r="C4" s="165"/>
      <c r="D4" s="165"/>
      <c r="E4" s="165"/>
      <c r="F4" s="165"/>
      <c r="G4" s="165"/>
      <c r="H4" s="134"/>
      <c r="I4" s="134"/>
      <c r="J4" s="134"/>
      <c r="K4" s="134"/>
      <c r="L4" s="134"/>
      <c r="M4" s="134"/>
      <c r="N4" s="134"/>
      <c r="O4" s="134"/>
      <c r="P4" s="68"/>
      <c r="Q4" s="68"/>
      <c r="R4" s="68"/>
      <c r="S4" s="68"/>
    </row>
    <row r="5" spans="1:19" ht="17.5" x14ac:dyDescent="0.35">
      <c r="A5" s="139"/>
      <c r="B5" s="139"/>
      <c r="C5" s="139"/>
      <c r="D5" s="139"/>
      <c r="E5" s="139"/>
      <c r="F5" s="139"/>
      <c r="G5" s="139"/>
      <c r="H5" s="2"/>
      <c r="I5" s="2"/>
    </row>
    <row r="6" spans="1:19" ht="18" customHeight="1" x14ac:dyDescent="0.35">
      <c r="H6" s="101"/>
      <c r="I6" s="101"/>
    </row>
    <row r="7" spans="1:19" s="92" customFormat="1" ht="26" x14ac:dyDescent="0.3">
      <c r="A7" s="93" t="s">
        <v>23</v>
      </c>
      <c r="B7" s="93" t="s">
        <v>105</v>
      </c>
      <c r="C7" s="93" t="s">
        <v>129</v>
      </c>
      <c r="D7" s="14" t="s">
        <v>130</v>
      </c>
      <c r="E7" s="14" t="s">
        <v>131</v>
      </c>
      <c r="F7" s="14" t="s">
        <v>29</v>
      </c>
      <c r="G7" s="14" t="s">
        <v>132</v>
      </c>
      <c r="H7" s="2"/>
      <c r="I7" s="2"/>
    </row>
    <row r="8" spans="1:19" x14ac:dyDescent="0.35">
      <c r="A8" t="s">
        <v>68</v>
      </c>
      <c r="B8" s="76"/>
      <c r="C8" s="68">
        <f t="shared" ref="C8:F8" si="0">SUM(C12)</f>
        <v>1244684.29</v>
      </c>
      <c r="D8" s="68">
        <f t="shared" si="0"/>
        <v>1536613</v>
      </c>
      <c r="E8" s="68">
        <f t="shared" si="0"/>
        <v>1598301</v>
      </c>
      <c r="F8" s="68">
        <f t="shared" si="0"/>
        <v>1645451</v>
      </c>
      <c r="G8" s="68">
        <f>SUM(G12)</f>
        <v>1681951</v>
      </c>
    </row>
    <row r="9" spans="1:19" x14ac:dyDescent="0.35">
      <c r="A9" s="78" t="s">
        <v>69</v>
      </c>
      <c r="B9" s="78"/>
      <c r="C9" s="79">
        <v>953703.42</v>
      </c>
      <c r="D9" s="79">
        <v>1247749.1599999999</v>
      </c>
      <c r="E9" s="79">
        <v>1440935</v>
      </c>
      <c r="F9" s="79">
        <f t="shared" ref="F9:G11" si="1">F10</f>
        <v>1645451</v>
      </c>
      <c r="G9" s="79">
        <f t="shared" si="1"/>
        <v>1681951</v>
      </c>
    </row>
    <row r="10" spans="1:19" x14ac:dyDescent="0.35">
      <c r="A10" s="80" t="s">
        <v>70</v>
      </c>
      <c r="B10" s="80"/>
      <c r="C10" s="81">
        <v>953703.42</v>
      </c>
      <c r="D10" s="81">
        <v>1247749.1599999999</v>
      </c>
      <c r="E10" s="81">
        <v>1440935</v>
      </c>
      <c r="F10" s="81">
        <f t="shared" si="1"/>
        <v>1645451</v>
      </c>
      <c r="G10" s="81">
        <f t="shared" si="1"/>
        <v>1681951</v>
      </c>
    </row>
    <row r="11" spans="1:19" x14ac:dyDescent="0.35">
      <c r="A11" s="82" t="s">
        <v>71</v>
      </c>
      <c r="B11" s="82"/>
      <c r="C11" s="83">
        <v>953703.42</v>
      </c>
      <c r="D11" s="83">
        <v>1247749.1599999999</v>
      </c>
      <c r="E11" s="83">
        <v>1440935</v>
      </c>
      <c r="F11" s="83">
        <f t="shared" si="1"/>
        <v>1645451</v>
      </c>
      <c r="G11" s="83">
        <f t="shared" si="1"/>
        <v>1681951</v>
      </c>
    </row>
    <row r="12" spans="1:19" x14ac:dyDescent="0.35">
      <c r="A12" s="84" t="s">
        <v>72</v>
      </c>
      <c r="B12" s="84"/>
      <c r="C12" s="85">
        <f t="shared" ref="C12" si="2">C13+C55</f>
        <v>1244684.29</v>
      </c>
      <c r="D12" s="85">
        <f t="shared" ref="D12" si="3">D13+D55</f>
        <v>1536613</v>
      </c>
      <c r="E12" s="85">
        <f t="shared" ref="E12:F12" si="4">E13+E55</f>
        <v>1598301</v>
      </c>
      <c r="F12" s="85">
        <f t="shared" si="4"/>
        <v>1645451</v>
      </c>
      <c r="G12" s="85">
        <f>G13+G55</f>
        <v>1681951</v>
      </c>
    </row>
    <row r="13" spans="1:19" x14ac:dyDescent="0.35">
      <c r="A13" s="86" t="s">
        <v>73</v>
      </c>
      <c r="B13" s="86"/>
      <c r="C13" s="87">
        <f t="shared" ref="C13" si="5">C14+C31+C39</f>
        <v>985263.56</v>
      </c>
      <c r="D13" s="87">
        <f t="shared" ref="D13" si="6">D14+D31+D39</f>
        <v>1081799</v>
      </c>
      <c r="E13" s="87">
        <f t="shared" ref="E13:F13" si="7">E14+E31+E39</f>
        <v>1160701</v>
      </c>
      <c r="F13" s="87">
        <f t="shared" si="7"/>
        <v>1186646</v>
      </c>
      <c r="G13" s="87">
        <f>G14+G31+G39</f>
        <v>1195996</v>
      </c>
    </row>
    <row r="14" spans="1:19" x14ac:dyDescent="0.35">
      <c r="A14" s="88" t="s">
        <v>74</v>
      </c>
      <c r="B14" s="88"/>
      <c r="C14" s="89">
        <f>C15+C18+C22+C26</f>
        <v>127600.72</v>
      </c>
      <c r="D14" s="89">
        <f t="shared" ref="D14" si="8">D15+D18+D22+D26</f>
        <v>148048</v>
      </c>
      <c r="E14" s="89">
        <f t="shared" ref="E14:F14" si="9">E15+E18+E22+E26</f>
        <v>171800</v>
      </c>
      <c r="F14" s="89">
        <f t="shared" si="9"/>
        <v>182500</v>
      </c>
      <c r="G14" s="89">
        <f>G15+G18+G22+G26</f>
        <v>177000</v>
      </c>
    </row>
    <row r="15" spans="1:19" x14ac:dyDescent="0.35">
      <c r="A15" s="90" t="s">
        <v>75</v>
      </c>
      <c r="B15" s="90"/>
      <c r="C15" s="91">
        <f t="shared" ref="C15" si="10">SUM(C16)</f>
        <v>4024.03</v>
      </c>
      <c r="D15" s="91">
        <f t="shared" ref="D15" si="11">SUM(D16)</f>
        <v>46800</v>
      </c>
      <c r="E15" s="91">
        <f t="shared" ref="E15" si="12">SUM(E16)</f>
        <v>65000</v>
      </c>
      <c r="F15" s="91">
        <f t="shared" ref="F15" si="13">SUM(F16)</f>
        <v>70200</v>
      </c>
      <c r="G15" s="91">
        <f t="shared" ref="F15:G16" si="14">SUM(G16)</f>
        <v>59200</v>
      </c>
    </row>
    <row r="16" spans="1:19" x14ac:dyDescent="0.35">
      <c r="A16" s="77" t="s">
        <v>76</v>
      </c>
      <c r="B16" s="77"/>
      <c r="C16" s="94">
        <f t="shared" ref="C16:D16" si="15">SUM(C17)</f>
        <v>4024.03</v>
      </c>
      <c r="D16" s="94">
        <f t="shared" si="15"/>
        <v>46800</v>
      </c>
      <c r="E16" s="94">
        <f t="shared" ref="E16" si="16">SUM(E17)</f>
        <v>65000</v>
      </c>
      <c r="F16" s="94">
        <f t="shared" si="14"/>
        <v>70200</v>
      </c>
      <c r="G16" s="94">
        <f>SUM(G17)</f>
        <v>59200</v>
      </c>
    </row>
    <row r="17" spans="1:12" x14ac:dyDescent="0.35">
      <c r="A17" s="77" t="s">
        <v>77</v>
      </c>
      <c r="B17" s="77"/>
      <c r="C17" s="77">
        <v>4024.03</v>
      </c>
      <c r="D17" s="77">
        <v>46800</v>
      </c>
      <c r="E17" s="77">
        <v>65000</v>
      </c>
      <c r="F17" s="94">
        <v>70200</v>
      </c>
      <c r="G17" s="94">
        <v>59200</v>
      </c>
    </row>
    <row r="18" spans="1:12" x14ac:dyDescent="0.35">
      <c r="A18" s="90" t="s">
        <v>78</v>
      </c>
      <c r="B18" s="90"/>
      <c r="C18" s="91">
        <f t="shared" ref="C18:F18" si="17">SUM(C19)</f>
        <v>0</v>
      </c>
      <c r="D18" s="91">
        <f t="shared" si="17"/>
        <v>1048</v>
      </c>
      <c r="E18" s="91">
        <f t="shared" si="17"/>
        <v>3500</v>
      </c>
      <c r="F18" s="91">
        <f t="shared" si="17"/>
        <v>4000</v>
      </c>
      <c r="G18" s="91">
        <f>SUM(G19)</f>
        <v>4500</v>
      </c>
    </row>
    <row r="19" spans="1:12" x14ac:dyDescent="0.35">
      <c r="A19" s="77" t="s">
        <v>76</v>
      </c>
      <c r="B19" s="77"/>
      <c r="C19" s="95">
        <f t="shared" ref="C19:F19" si="18">SUM(C20:C21)</f>
        <v>0</v>
      </c>
      <c r="D19" s="95">
        <f t="shared" si="18"/>
        <v>1048</v>
      </c>
      <c r="E19" s="95">
        <f t="shared" si="18"/>
        <v>3500</v>
      </c>
      <c r="F19" s="95">
        <f t="shared" si="18"/>
        <v>4000</v>
      </c>
      <c r="G19" s="95">
        <f>SUM(G20:G21)</f>
        <v>4500</v>
      </c>
    </row>
    <row r="20" spans="1:12" x14ac:dyDescent="0.35">
      <c r="A20" s="77" t="s">
        <v>77</v>
      </c>
      <c r="B20" s="77"/>
      <c r="C20" s="77">
        <v>0</v>
      </c>
      <c r="D20" s="77">
        <v>1048</v>
      </c>
      <c r="E20" s="77">
        <v>3500</v>
      </c>
      <c r="F20" s="94">
        <v>4000</v>
      </c>
      <c r="G20" s="94">
        <v>4500</v>
      </c>
    </row>
    <row r="21" spans="1:12" x14ac:dyDescent="0.35">
      <c r="A21" s="77" t="s">
        <v>79</v>
      </c>
      <c r="B21" s="77"/>
      <c r="C21" s="77">
        <v>0</v>
      </c>
      <c r="D21" s="77">
        <v>0</v>
      </c>
      <c r="E21" s="77">
        <v>0</v>
      </c>
      <c r="F21" s="94">
        <v>0</v>
      </c>
      <c r="G21" s="94">
        <v>0</v>
      </c>
    </row>
    <row r="22" spans="1:12" x14ac:dyDescent="0.35">
      <c r="A22" s="90" t="s">
        <v>80</v>
      </c>
      <c r="B22" s="90"/>
      <c r="C22" s="91">
        <f t="shared" ref="C22:F22" si="19">SUM(C23)</f>
        <v>117869.16</v>
      </c>
      <c r="D22" s="91">
        <f t="shared" si="19"/>
        <v>92900</v>
      </c>
      <c r="E22" s="91">
        <f t="shared" si="19"/>
        <v>95000</v>
      </c>
      <c r="F22" s="91">
        <f t="shared" si="19"/>
        <v>100000</v>
      </c>
      <c r="G22" s="91">
        <f>SUM(G23)</f>
        <v>105000</v>
      </c>
      <c r="H22" s="68"/>
      <c r="I22" s="68"/>
      <c r="J22" s="68"/>
      <c r="K22" s="68"/>
      <c r="L22" s="68"/>
    </row>
    <row r="23" spans="1:12" x14ac:dyDescent="0.35">
      <c r="A23" s="77" t="s">
        <v>76</v>
      </c>
      <c r="B23" s="77"/>
      <c r="C23" s="77">
        <f t="shared" ref="C23:F23" si="20">SUM(C24:C25)</f>
        <v>117869.16</v>
      </c>
      <c r="D23" s="77">
        <f t="shared" si="20"/>
        <v>92900</v>
      </c>
      <c r="E23" s="77">
        <f t="shared" si="20"/>
        <v>95000</v>
      </c>
      <c r="F23" s="77">
        <f t="shared" si="20"/>
        <v>100000</v>
      </c>
      <c r="G23" s="77">
        <f>SUM(G24:G25)</f>
        <v>105000</v>
      </c>
    </row>
    <row r="24" spans="1:12" x14ac:dyDescent="0.35">
      <c r="A24" s="77" t="s">
        <v>77</v>
      </c>
      <c r="B24" s="77"/>
      <c r="C24" s="77">
        <f>7541.43+109821.01</f>
        <v>117362.44</v>
      </c>
      <c r="D24" s="77">
        <f>10490+80680</f>
        <v>91170</v>
      </c>
      <c r="E24" s="77">
        <v>94000</v>
      </c>
      <c r="F24" s="94">
        <v>99000</v>
      </c>
      <c r="G24" s="94">
        <v>104000</v>
      </c>
    </row>
    <row r="25" spans="1:12" x14ac:dyDescent="0.35">
      <c r="A25" s="77" t="s">
        <v>79</v>
      </c>
      <c r="B25" s="77"/>
      <c r="C25" s="77">
        <v>506.72</v>
      </c>
      <c r="D25" s="77">
        <f>130+800+800</f>
        <v>1730</v>
      </c>
      <c r="E25" s="77">
        <v>1000</v>
      </c>
      <c r="F25" s="77">
        <v>1000</v>
      </c>
      <c r="G25" s="77">
        <v>1000</v>
      </c>
    </row>
    <row r="26" spans="1:12" x14ac:dyDescent="0.35">
      <c r="A26" s="90" t="s">
        <v>81</v>
      </c>
      <c r="B26" s="90"/>
      <c r="C26" s="91">
        <f t="shared" ref="C26:F26" si="21">SUM(C27)</f>
        <v>5707.5300000000007</v>
      </c>
      <c r="D26" s="91">
        <f t="shared" si="21"/>
        <v>7300</v>
      </c>
      <c r="E26" s="91">
        <f t="shared" si="21"/>
        <v>8300</v>
      </c>
      <c r="F26" s="91">
        <f t="shared" si="21"/>
        <v>8300</v>
      </c>
      <c r="G26" s="91">
        <f>SUM(G27)</f>
        <v>8300</v>
      </c>
    </row>
    <row r="27" spans="1:12" x14ac:dyDescent="0.35">
      <c r="A27" s="77" t="s">
        <v>76</v>
      </c>
      <c r="B27" s="77"/>
      <c r="C27" s="77">
        <f t="shared" ref="C27" si="22">SUM(C28:C30)</f>
        <v>5707.5300000000007</v>
      </c>
      <c r="D27" s="77">
        <f t="shared" ref="D27" si="23">SUM(D28:D30)</f>
        <v>7300</v>
      </c>
      <c r="E27" s="77">
        <f t="shared" ref="E27" si="24">SUM(E28:E30)</f>
        <v>8300</v>
      </c>
      <c r="F27" s="77">
        <f t="shared" ref="F27" si="25">SUM(F28:F30)</f>
        <v>8300</v>
      </c>
      <c r="G27" s="77">
        <f t="shared" ref="G27" si="26">SUM(G28:G30)</f>
        <v>8300</v>
      </c>
    </row>
    <row r="28" spans="1:12" x14ac:dyDescent="0.35">
      <c r="A28" s="77" t="s">
        <v>77</v>
      </c>
      <c r="B28" s="77"/>
      <c r="C28" s="77">
        <v>617.22</v>
      </c>
      <c r="D28" s="77">
        <v>0</v>
      </c>
      <c r="E28" s="77">
        <v>0</v>
      </c>
      <c r="F28" s="94">
        <v>0</v>
      </c>
      <c r="G28" s="94">
        <v>0</v>
      </c>
    </row>
    <row r="29" spans="1:12" x14ac:dyDescent="0.35">
      <c r="A29" s="77" t="s">
        <v>82</v>
      </c>
      <c r="B29" s="77"/>
      <c r="C29" s="77">
        <v>5090.3100000000004</v>
      </c>
      <c r="D29" s="77">
        <v>7300</v>
      </c>
      <c r="E29" s="77">
        <v>7300</v>
      </c>
      <c r="F29" s="94">
        <v>7300</v>
      </c>
      <c r="G29" s="94">
        <v>7300</v>
      </c>
    </row>
    <row r="30" spans="1:12" x14ac:dyDescent="0.35">
      <c r="A30" s="94" t="s">
        <v>133</v>
      </c>
      <c r="B30" s="77"/>
      <c r="C30" s="77">
        <v>0</v>
      </c>
      <c r="D30" s="77">
        <v>0</v>
      </c>
      <c r="E30" s="77">
        <v>1000</v>
      </c>
      <c r="F30" s="94">
        <v>1000</v>
      </c>
      <c r="G30" s="94">
        <v>1000</v>
      </c>
    </row>
    <row r="31" spans="1:12" x14ac:dyDescent="0.35">
      <c r="A31" s="88" t="s">
        <v>83</v>
      </c>
      <c r="B31" s="88"/>
      <c r="C31" s="89">
        <f>SUM(C32)</f>
        <v>828231.19000000006</v>
      </c>
      <c r="D31" s="89">
        <f>SUM(D32)</f>
        <v>890270</v>
      </c>
      <c r="E31" s="89">
        <f t="shared" ref="E31:G31" si="27">SUM(E32)</f>
        <v>955000</v>
      </c>
      <c r="F31" s="89">
        <f t="shared" si="27"/>
        <v>965000</v>
      </c>
      <c r="G31" s="89">
        <f t="shared" si="27"/>
        <v>975000</v>
      </c>
    </row>
    <row r="32" spans="1:12" x14ac:dyDescent="0.35">
      <c r="A32" s="90" t="s">
        <v>81</v>
      </c>
      <c r="B32" s="90"/>
      <c r="C32" s="91">
        <f t="shared" ref="C32:F32" si="28">SUM(C33)+C37</f>
        <v>828231.19000000006</v>
      </c>
      <c r="D32" s="91">
        <f t="shared" si="28"/>
        <v>890270</v>
      </c>
      <c r="E32" s="91">
        <f t="shared" si="28"/>
        <v>955000</v>
      </c>
      <c r="F32" s="91">
        <f t="shared" si="28"/>
        <v>965000</v>
      </c>
      <c r="G32" s="91">
        <f>SUM(G33)+G37</f>
        <v>975000</v>
      </c>
    </row>
    <row r="33" spans="1:7" x14ac:dyDescent="0.35">
      <c r="A33" s="77" t="s">
        <v>76</v>
      </c>
      <c r="B33" s="77"/>
      <c r="C33" s="77">
        <f t="shared" ref="C33:D33" si="29">SUM(C34:C36)</f>
        <v>828231.19000000006</v>
      </c>
      <c r="D33" s="77">
        <f t="shared" si="29"/>
        <v>890220</v>
      </c>
      <c r="E33" s="77">
        <f>SUM(E34:E36)</f>
        <v>955000</v>
      </c>
      <c r="F33" s="77">
        <f t="shared" ref="F33:G33" si="30">SUM(F34:F36)</f>
        <v>965000</v>
      </c>
      <c r="G33" s="77">
        <f t="shared" si="30"/>
        <v>975000</v>
      </c>
    </row>
    <row r="34" spans="1:7" x14ac:dyDescent="0.35">
      <c r="A34" s="77" t="s">
        <v>84</v>
      </c>
      <c r="B34" s="77"/>
      <c r="C34" s="77">
        <v>783018.13</v>
      </c>
      <c r="D34" s="77">
        <v>841510</v>
      </c>
      <c r="E34" s="77">
        <v>903300</v>
      </c>
      <c r="F34" s="94">
        <v>913300</v>
      </c>
      <c r="G34" s="94">
        <v>923300</v>
      </c>
    </row>
    <row r="35" spans="1:7" x14ac:dyDescent="0.35">
      <c r="A35" s="77" t="s">
        <v>77</v>
      </c>
      <c r="B35" s="77"/>
      <c r="C35" s="77">
        <v>44196.78</v>
      </c>
      <c r="D35" s="77">
        <v>47100</v>
      </c>
      <c r="E35" s="77">
        <v>50100</v>
      </c>
      <c r="F35" s="77">
        <v>50100</v>
      </c>
      <c r="G35" s="77">
        <v>50100</v>
      </c>
    </row>
    <row r="36" spans="1:7" x14ac:dyDescent="0.35">
      <c r="A36" s="77" t="s">
        <v>79</v>
      </c>
      <c r="B36" s="77"/>
      <c r="C36" s="77">
        <v>1016.28</v>
      </c>
      <c r="D36" s="77">
        <v>1610</v>
      </c>
      <c r="E36" s="77">
        <v>1600</v>
      </c>
      <c r="F36" s="77">
        <v>1600</v>
      </c>
      <c r="G36" s="77">
        <v>1600</v>
      </c>
    </row>
    <row r="37" spans="1:7" x14ac:dyDescent="0.35">
      <c r="A37" s="94" t="s">
        <v>135</v>
      </c>
      <c r="B37" s="77"/>
      <c r="C37" s="77">
        <v>0</v>
      </c>
      <c r="D37" s="77">
        <v>50</v>
      </c>
      <c r="E37" s="77">
        <v>0</v>
      </c>
      <c r="F37" s="77">
        <v>0</v>
      </c>
      <c r="G37" s="77">
        <v>0</v>
      </c>
    </row>
    <row r="38" spans="1:7" x14ac:dyDescent="0.35">
      <c r="A38" s="94" t="s">
        <v>136</v>
      </c>
      <c r="B38" s="77"/>
      <c r="C38" s="77">
        <v>0</v>
      </c>
      <c r="D38" s="77">
        <v>50</v>
      </c>
      <c r="E38" s="77">
        <v>0</v>
      </c>
      <c r="F38" s="77">
        <v>0</v>
      </c>
      <c r="G38" s="77">
        <v>0</v>
      </c>
    </row>
    <row r="39" spans="1:7" x14ac:dyDescent="0.35">
      <c r="A39" s="88" t="s">
        <v>85</v>
      </c>
      <c r="B39" s="88"/>
      <c r="C39" s="89">
        <f t="shared" ref="C39:F39" si="31">C40+C43+C46+C49+C52</f>
        <v>29431.65</v>
      </c>
      <c r="D39" s="89">
        <f>D40+D43+D46+D49+D52</f>
        <v>43481</v>
      </c>
      <c r="E39" s="89">
        <f>E40+E43+E46+E49+E52</f>
        <v>33901</v>
      </c>
      <c r="F39" s="89">
        <f t="shared" si="31"/>
        <v>39146</v>
      </c>
      <c r="G39" s="89">
        <f>G40+G43+G46+G49+G52</f>
        <v>43996</v>
      </c>
    </row>
    <row r="40" spans="1:7" x14ac:dyDescent="0.35">
      <c r="A40" s="90" t="s">
        <v>75</v>
      </c>
      <c r="B40" s="90"/>
      <c r="C40" s="91">
        <f t="shared" ref="C40:D40" si="32">SUM(C41)</f>
        <v>9686.5300000000007</v>
      </c>
      <c r="D40" s="91">
        <f t="shared" si="32"/>
        <v>23540</v>
      </c>
      <c r="E40" s="91">
        <f>SUM(E41)</f>
        <v>16200</v>
      </c>
      <c r="F40" s="91">
        <f t="shared" ref="F40:G40" si="33">SUM(F41)</f>
        <v>21445</v>
      </c>
      <c r="G40" s="91">
        <f t="shared" si="33"/>
        <v>26295</v>
      </c>
    </row>
    <row r="41" spans="1:7" x14ac:dyDescent="0.35">
      <c r="A41" s="77" t="s">
        <v>86</v>
      </c>
      <c r="B41" s="77"/>
      <c r="C41" s="77">
        <f t="shared" ref="C41:D41" si="34">SUM(C42)</f>
        <v>9686.5300000000007</v>
      </c>
      <c r="D41" s="77">
        <f t="shared" si="34"/>
        <v>23540</v>
      </c>
      <c r="E41" s="77">
        <f>SUM(E42)</f>
        <v>16200</v>
      </c>
      <c r="F41" s="77">
        <f t="shared" ref="F41:G41" si="35">SUM(F42)</f>
        <v>21445</v>
      </c>
      <c r="G41" s="77">
        <f t="shared" si="35"/>
        <v>26295</v>
      </c>
    </row>
    <row r="42" spans="1:7" x14ac:dyDescent="0.35">
      <c r="A42" s="77" t="s">
        <v>87</v>
      </c>
      <c r="B42" s="77"/>
      <c r="C42" s="77">
        <v>9686.5300000000007</v>
      </c>
      <c r="D42" s="77">
        <v>23540</v>
      </c>
      <c r="E42" s="77">
        <v>16200</v>
      </c>
      <c r="F42" s="94">
        <v>21445</v>
      </c>
      <c r="G42" s="94">
        <v>26295</v>
      </c>
    </row>
    <row r="43" spans="1:7" x14ac:dyDescent="0.35">
      <c r="A43" s="90" t="s">
        <v>78</v>
      </c>
      <c r="B43" s="90"/>
      <c r="C43" s="91">
        <f t="shared" ref="C43:F43" si="36">SUM(C44)</f>
        <v>5184.0600000000004</v>
      </c>
      <c r="D43" s="91">
        <f t="shared" si="36"/>
        <v>2021</v>
      </c>
      <c r="E43" s="91">
        <f t="shared" si="36"/>
        <v>3001</v>
      </c>
      <c r="F43" s="91">
        <f t="shared" si="36"/>
        <v>3001</v>
      </c>
      <c r="G43" s="91">
        <f>SUM(G44)</f>
        <v>3001</v>
      </c>
    </row>
    <row r="44" spans="1:7" x14ac:dyDescent="0.35">
      <c r="A44" s="77" t="s">
        <v>86</v>
      </c>
      <c r="B44" s="77"/>
      <c r="C44" s="95">
        <f t="shared" ref="C44:F44" si="37">SUM(C45)</f>
        <v>5184.0600000000004</v>
      </c>
      <c r="D44" s="95">
        <f t="shared" si="37"/>
        <v>2021</v>
      </c>
      <c r="E44" s="95">
        <f t="shared" si="37"/>
        <v>3001</v>
      </c>
      <c r="F44" s="95">
        <f t="shared" si="37"/>
        <v>3001</v>
      </c>
      <c r="G44" s="95">
        <f>SUM(G45)</f>
        <v>3001</v>
      </c>
    </row>
    <row r="45" spans="1:7" x14ac:dyDescent="0.35">
      <c r="A45" s="77" t="s">
        <v>87</v>
      </c>
      <c r="B45" s="77"/>
      <c r="C45" s="77">
        <v>5184.0600000000004</v>
      </c>
      <c r="D45" s="77">
        <v>2021</v>
      </c>
      <c r="E45" s="77">
        <v>3001</v>
      </c>
      <c r="F45" s="77">
        <v>3001</v>
      </c>
      <c r="G45" s="77">
        <v>3001</v>
      </c>
    </row>
    <row r="46" spans="1:7" x14ac:dyDescent="0.35">
      <c r="A46" s="90" t="s">
        <v>81</v>
      </c>
      <c r="B46" s="90"/>
      <c r="C46" s="91">
        <f t="shared" ref="C46:F46" si="38">SUM(C47)</f>
        <v>14561.06</v>
      </c>
      <c r="D46" s="91">
        <f>SUM(D47)</f>
        <v>13270</v>
      </c>
      <c r="E46" s="91">
        <f t="shared" si="38"/>
        <v>14700</v>
      </c>
      <c r="F46" s="91">
        <f t="shared" si="38"/>
        <v>14700</v>
      </c>
      <c r="G46" s="91">
        <f>SUM(G47)</f>
        <v>14700</v>
      </c>
    </row>
    <row r="47" spans="1:7" x14ac:dyDescent="0.35">
      <c r="A47" s="77" t="s">
        <v>86</v>
      </c>
      <c r="B47" s="77"/>
      <c r="C47" s="95">
        <f t="shared" ref="C47:F47" si="39">SUM(C48)</f>
        <v>14561.06</v>
      </c>
      <c r="D47" s="95">
        <f t="shared" si="39"/>
        <v>13270</v>
      </c>
      <c r="E47" s="95">
        <f t="shared" si="39"/>
        <v>14700</v>
      </c>
      <c r="F47" s="95">
        <f t="shared" si="39"/>
        <v>14700</v>
      </c>
      <c r="G47" s="95">
        <f>SUM(G48)</f>
        <v>14700</v>
      </c>
    </row>
    <row r="48" spans="1:7" x14ac:dyDescent="0.35">
      <c r="A48" s="77" t="s">
        <v>87</v>
      </c>
      <c r="B48" s="77"/>
      <c r="C48" s="77">
        <v>14561.06</v>
      </c>
      <c r="D48" s="77">
        <v>13270</v>
      </c>
      <c r="E48" s="77">
        <v>14700</v>
      </c>
      <c r="F48" s="77">
        <v>14700</v>
      </c>
      <c r="G48" s="77">
        <v>14700</v>
      </c>
    </row>
    <row r="49" spans="1:7" x14ac:dyDescent="0.35">
      <c r="A49" s="90" t="s">
        <v>88</v>
      </c>
      <c r="B49" s="90"/>
      <c r="C49" s="91">
        <f t="shared" ref="C49:F49" si="40">SUM(C50)</f>
        <v>0</v>
      </c>
      <c r="D49" s="91">
        <f t="shared" si="40"/>
        <v>0</v>
      </c>
      <c r="E49" s="91">
        <f t="shared" si="40"/>
        <v>0</v>
      </c>
      <c r="F49" s="91">
        <f t="shared" si="40"/>
        <v>0</v>
      </c>
      <c r="G49" s="91">
        <f>SUM(G50)</f>
        <v>0</v>
      </c>
    </row>
    <row r="50" spans="1:7" x14ac:dyDescent="0.35">
      <c r="A50" s="77" t="s">
        <v>86</v>
      </c>
      <c r="B50" s="77"/>
      <c r="C50" s="77">
        <f t="shared" ref="C50:F50" si="41">SUM(C51)</f>
        <v>0</v>
      </c>
      <c r="D50" s="77">
        <f t="shared" si="41"/>
        <v>0</v>
      </c>
      <c r="E50" s="77">
        <f t="shared" si="41"/>
        <v>0</v>
      </c>
      <c r="F50" s="77">
        <f t="shared" si="41"/>
        <v>0</v>
      </c>
      <c r="G50" s="77">
        <f>SUM(G51)</f>
        <v>0</v>
      </c>
    </row>
    <row r="51" spans="1:7" x14ac:dyDescent="0.35">
      <c r="A51" s="77" t="s">
        <v>87</v>
      </c>
      <c r="B51" s="77"/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35">
      <c r="A52" s="90" t="s">
        <v>89</v>
      </c>
      <c r="B52" s="90"/>
      <c r="C52" s="91">
        <f t="shared" ref="C52:F52" si="42">SUM(C53)</f>
        <v>0</v>
      </c>
      <c r="D52" s="91">
        <f t="shared" si="42"/>
        <v>4650</v>
      </c>
      <c r="E52" s="91">
        <f t="shared" si="42"/>
        <v>0</v>
      </c>
      <c r="F52" s="91">
        <f t="shared" si="42"/>
        <v>0</v>
      </c>
      <c r="G52" s="91">
        <f>SUM(G53)</f>
        <v>0</v>
      </c>
    </row>
    <row r="53" spans="1:7" x14ac:dyDescent="0.35">
      <c r="A53" s="77" t="s">
        <v>86</v>
      </c>
      <c r="B53" s="77"/>
      <c r="C53" s="94">
        <f t="shared" ref="C53:F53" si="43">SUM(C54)</f>
        <v>0</v>
      </c>
      <c r="D53" s="94">
        <f t="shared" si="43"/>
        <v>4650</v>
      </c>
      <c r="E53" s="94">
        <f t="shared" si="43"/>
        <v>0</v>
      </c>
      <c r="F53" s="94">
        <f t="shared" si="43"/>
        <v>0</v>
      </c>
      <c r="G53" s="94">
        <f>SUM(G54)</f>
        <v>0</v>
      </c>
    </row>
    <row r="54" spans="1:7" x14ac:dyDescent="0.35">
      <c r="A54" s="77" t="s">
        <v>87</v>
      </c>
      <c r="B54" s="77"/>
      <c r="C54" s="77">
        <v>0</v>
      </c>
      <c r="D54" s="77">
        <v>4650</v>
      </c>
      <c r="E54" s="77">
        <v>0</v>
      </c>
      <c r="F54" s="94">
        <v>0</v>
      </c>
      <c r="G54" s="94">
        <v>0</v>
      </c>
    </row>
    <row r="55" spans="1:7" x14ac:dyDescent="0.35">
      <c r="A55" s="86" t="s">
        <v>90</v>
      </c>
      <c r="B55" s="86"/>
      <c r="C55" s="87">
        <f t="shared" ref="C55:F55" si="44">C56+C71+C89+C114+C118+C122+C131+C136+C144+C153+C162</f>
        <v>259420.72999999998</v>
      </c>
      <c r="D55" s="87">
        <f t="shared" si="44"/>
        <v>454814</v>
      </c>
      <c r="E55" s="87">
        <f t="shared" si="44"/>
        <v>437600</v>
      </c>
      <c r="F55" s="87">
        <f t="shared" si="44"/>
        <v>458805</v>
      </c>
      <c r="G55" s="87">
        <f>G56+G71+G89+G114+G118+G122+G131+G136+G144+G153+G162</f>
        <v>485955</v>
      </c>
    </row>
    <row r="56" spans="1:7" x14ac:dyDescent="0.35">
      <c r="A56" s="88" t="s">
        <v>91</v>
      </c>
      <c r="B56" s="88"/>
      <c r="C56" s="89">
        <f t="shared" ref="C56:F56" si="45">C57+C61+C64+C68</f>
        <v>3544.0200000000004</v>
      </c>
      <c r="D56" s="89">
        <f t="shared" si="45"/>
        <v>5330</v>
      </c>
      <c r="E56" s="89">
        <f t="shared" si="45"/>
        <v>11320</v>
      </c>
      <c r="F56" s="89">
        <f t="shared" si="45"/>
        <v>11500</v>
      </c>
      <c r="G56" s="89">
        <f>G57+G61+G64+G68</f>
        <v>11500</v>
      </c>
    </row>
    <row r="57" spans="1:7" x14ac:dyDescent="0.35">
      <c r="A57" s="90" t="s">
        <v>75</v>
      </c>
      <c r="B57" s="90"/>
      <c r="C57" s="91">
        <f t="shared" ref="C57:F57" si="46">SUM(C58)</f>
        <v>1676.96</v>
      </c>
      <c r="D57" s="91">
        <f>SUM(D58)</f>
        <v>805</v>
      </c>
      <c r="E57" s="91">
        <f t="shared" si="46"/>
        <v>5420</v>
      </c>
      <c r="F57" s="91">
        <f t="shared" si="46"/>
        <v>5700</v>
      </c>
      <c r="G57" s="91">
        <f>SUM(G58)</f>
        <v>5700</v>
      </c>
    </row>
    <row r="58" spans="1:7" x14ac:dyDescent="0.35">
      <c r="A58" s="77" t="s">
        <v>76</v>
      </c>
      <c r="B58" s="77"/>
      <c r="C58" s="95">
        <f t="shared" ref="C58:F58" si="47">SUM(C59:C60)</f>
        <v>1676.96</v>
      </c>
      <c r="D58" s="95">
        <f t="shared" si="47"/>
        <v>805</v>
      </c>
      <c r="E58" s="95">
        <f t="shared" si="47"/>
        <v>5420</v>
      </c>
      <c r="F58" s="95">
        <f t="shared" si="47"/>
        <v>5700</v>
      </c>
      <c r="G58" s="95">
        <f>SUM(G59:G60)</f>
        <v>5700</v>
      </c>
    </row>
    <row r="59" spans="1:7" x14ac:dyDescent="0.35">
      <c r="A59" s="77" t="s">
        <v>84</v>
      </c>
      <c r="B59" s="77"/>
      <c r="C59" s="77">
        <v>0</v>
      </c>
      <c r="D59" s="77">
        <v>0</v>
      </c>
      <c r="E59" s="77">
        <v>120</v>
      </c>
      <c r="F59" s="94">
        <v>400</v>
      </c>
      <c r="G59" s="94">
        <v>400</v>
      </c>
    </row>
    <row r="60" spans="1:7" x14ac:dyDescent="0.35">
      <c r="A60" s="77" t="s">
        <v>77</v>
      </c>
      <c r="B60" s="77"/>
      <c r="C60" s="77">
        <v>1676.96</v>
      </c>
      <c r="D60" s="77">
        <v>805</v>
      </c>
      <c r="E60" s="77">
        <v>5300</v>
      </c>
      <c r="F60" s="77">
        <v>5300</v>
      </c>
      <c r="G60" s="77">
        <v>5300</v>
      </c>
    </row>
    <row r="61" spans="1:7" x14ac:dyDescent="0.35">
      <c r="A61" s="90" t="s">
        <v>78</v>
      </c>
      <c r="B61" s="90"/>
      <c r="C61" s="91">
        <f t="shared" ref="C61:F61" si="48">SUM(C62)</f>
        <v>207.86</v>
      </c>
      <c r="D61" s="91">
        <f t="shared" si="48"/>
        <v>1400</v>
      </c>
      <c r="E61" s="91">
        <f t="shared" si="48"/>
        <v>1500</v>
      </c>
      <c r="F61" s="91">
        <f t="shared" si="48"/>
        <v>1500</v>
      </c>
      <c r="G61" s="91">
        <f>SUM(G62)</f>
        <v>1500</v>
      </c>
    </row>
    <row r="62" spans="1:7" x14ac:dyDescent="0.35">
      <c r="A62" s="77" t="s">
        <v>76</v>
      </c>
      <c r="B62" s="77"/>
      <c r="C62" s="94">
        <f t="shared" ref="C62:F62" si="49">SUM(C63)</f>
        <v>207.86</v>
      </c>
      <c r="D62" s="94">
        <f t="shared" si="49"/>
        <v>1400</v>
      </c>
      <c r="E62" s="94">
        <f t="shared" si="49"/>
        <v>1500</v>
      </c>
      <c r="F62" s="94">
        <f t="shared" si="49"/>
        <v>1500</v>
      </c>
      <c r="G62" s="94">
        <f>SUM(G63)</f>
        <v>1500</v>
      </c>
    </row>
    <row r="63" spans="1:7" x14ac:dyDescent="0.35">
      <c r="A63" s="77" t="s">
        <v>77</v>
      </c>
      <c r="B63" s="77"/>
      <c r="C63" s="77">
        <v>207.86</v>
      </c>
      <c r="D63" s="77">
        <v>1400</v>
      </c>
      <c r="E63" s="77">
        <v>1500</v>
      </c>
      <c r="F63" s="77">
        <v>1500</v>
      </c>
      <c r="G63" s="77">
        <v>1500</v>
      </c>
    </row>
    <row r="64" spans="1:7" x14ac:dyDescent="0.35">
      <c r="A64" s="90" t="s">
        <v>81</v>
      </c>
      <c r="B64" s="90"/>
      <c r="C64" s="91">
        <f t="shared" ref="C64:F64" si="50">SUM(C65)</f>
        <v>0</v>
      </c>
      <c r="D64" s="91">
        <f t="shared" si="50"/>
        <v>1000</v>
      </c>
      <c r="E64" s="91">
        <f t="shared" si="50"/>
        <v>1000</v>
      </c>
      <c r="F64" s="91">
        <f t="shared" si="50"/>
        <v>1000</v>
      </c>
      <c r="G64" s="91">
        <f>SUM(G65)</f>
        <v>1000</v>
      </c>
    </row>
    <row r="65" spans="1:7" x14ac:dyDescent="0.35">
      <c r="A65" s="77" t="s">
        <v>76</v>
      </c>
      <c r="B65" s="77"/>
      <c r="C65" s="94">
        <f t="shared" ref="C65:F65" si="51">SUM(C66:C67)</f>
        <v>0</v>
      </c>
      <c r="D65" s="94">
        <f t="shared" si="51"/>
        <v>1000</v>
      </c>
      <c r="E65" s="94">
        <f t="shared" si="51"/>
        <v>1000</v>
      </c>
      <c r="F65" s="94">
        <f t="shared" si="51"/>
        <v>1000</v>
      </c>
      <c r="G65" s="94">
        <f>SUM(G66:G67)</f>
        <v>1000</v>
      </c>
    </row>
    <row r="66" spans="1:7" x14ac:dyDescent="0.35">
      <c r="A66" s="77" t="s">
        <v>77</v>
      </c>
      <c r="B66" s="77"/>
      <c r="C66" s="77">
        <v>0</v>
      </c>
      <c r="D66" s="77">
        <v>1000</v>
      </c>
      <c r="E66" s="77">
        <v>1000</v>
      </c>
      <c r="F66" s="77">
        <v>1000</v>
      </c>
      <c r="G66" s="77">
        <v>1000</v>
      </c>
    </row>
    <row r="67" spans="1:7" x14ac:dyDescent="0.35">
      <c r="A67" s="77" t="s">
        <v>92</v>
      </c>
      <c r="B67" s="77"/>
      <c r="C67" s="77">
        <v>0</v>
      </c>
      <c r="D67" s="77">
        <v>0</v>
      </c>
      <c r="E67" s="77">
        <v>0</v>
      </c>
      <c r="F67" s="94">
        <v>0</v>
      </c>
      <c r="G67" s="94">
        <v>0</v>
      </c>
    </row>
    <row r="68" spans="1:7" x14ac:dyDescent="0.35">
      <c r="A68" s="90" t="s">
        <v>88</v>
      </c>
      <c r="B68" s="90"/>
      <c r="C68" s="91">
        <f t="shared" ref="C68:F68" si="52">SUM(C69)</f>
        <v>1659.2</v>
      </c>
      <c r="D68" s="91">
        <f t="shared" si="52"/>
        <v>2125</v>
      </c>
      <c r="E68" s="91">
        <f t="shared" si="52"/>
        <v>3400</v>
      </c>
      <c r="F68" s="91">
        <f t="shared" si="52"/>
        <v>3300</v>
      </c>
      <c r="G68" s="91">
        <f>SUM(G69)</f>
        <v>3300</v>
      </c>
    </row>
    <row r="69" spans="1:7" x14ac:dyDescent="0.35">
      <c r="A69" s="77" t="s">
        <v>76</v>
      </c>
      <c r="B69" s="77"/>
      <c r="C69" s="94">
        <f t="shared" ref="C69:F69" si="53">SUM(C70)</f>
        <v>1659.2</v>
      </c>
      <c r="D69" s="94">
        <f t="shared" si="53"/>
        <v>2125</v>
      </c>
      <c r="E69" s="94">
        <f t="shared" si="53"/>
        <v>3400</v>
      </c>
      <c r="F69" s="94">
        <f t="shared" si="53"/>
        <v>3300</v>
      </c>
      <c r="G69" s="94">
        <f>SUM(G70)</f>
        <v>3300</v>
      </c>
    </row>
    <row r="70" spans="1:7" x14ac:dyDescent="0.35">
      <c r="A70" s="77" t="s">
        <v>77</v>
      </c>
      <c r="B70" s="77"/>
      <c r="C70" s="77">
        <v>1659.2</v>
      </c>
      <c r="D70" s="77">
        <v>2125</v>
      </c>
      <c r="E70" s="77">
        <v>3400</v>
      </c>
      <c r="F70" s="94">
        <v>3300</v>
      </c>
      <c r="G70" s="94">
        <v>3300</v>
      </c>
    </row>
    <row r="71" spans="1:7" x14ac:dyDescent="0.35">
      <c r="A71" s="88" t="s">
        <v>93</v>
      </c>
      <c r="B71" s="88"/>
      <c r="C71" s="89">
        <f t="shared" ref="C71:F71" si="54">C72+C76+C79+C85</f>
        <v>185919.08000000002</v>
      </c>
      <c r="D71" s="89">
        <f>D72+D76+D79+D85</f>
        <v>292570</v>
      </c>
      <c r="E71" s="89">
        <f t="shared" si="54"/>
        <v>275195</v>
      </c>
      <c r="F71" s="89">
        <f t="shared" si="54"/>
        <v>285605</v>
      </c>
      <c r="G71" s="89">
        <f>G72+G76+G79+G85</f>
        <v>302255</v>
      </c>
    </row>
    <row r="72" spans="1:7" x14ac:dyDescent="0.35">
      <c r="A72" s="90" t="s">
        <v>75</v>
      </c>
      <c r="B72" s="90"/>
      <c r="C72" s="91">
        <f t="shared" ref="C72:F72" si="55">SUM(C73)</f>
        <v>126822.66</v>
      </c>
      <c r="D72" s="91">
        <f t="shared" si="55"/>
        <v>144570</v>
      </c>
      <c r="E72" s="91">
        <f t="shared" si="55"/>
        <v>172580</v>
      </c>
      <c r="F72" s="91">
        <f t="shared" si="55"/>
        <v>178405</v>
      </c>
      <c r="G72" s="91">
        <f>SUM(G73)</f>
        <v>190055</v>
      </c>
    </row>
    <row r="73" spans="1:7" x14ac:dyDescent="0.35">
      <c r="A73" s="77" t="s">
        <v>76</v>
      </c>
      <c r="B73" s="77"/>
      <c r="C73" s="95">
        <f t="shared" ref="C73:F73" si="56">SUM(C74:C75)</f>
        <v>126822.66</v>
      </c>
      <c r="D73" s="95">
        <f t="shared" si="56"/>
        <v>144570</v>
      </c>
      <c r="E73" s="95">
        <f t="shared" si="56"/>
        <v>172580</v>
      </c>
      <c r="F73" s="95">
        <f t="shared" si="56"/>
        <v>178405</v>
      </c>
      <c r="G73" s="95">
        <f>SUM(G74:G75)</f>
        <v>190055</v>
      </c>
    </row>
    <row r="74" spans="1:7" x14ac:dyDescent="0.35">
      <c r="A74" s="77" t="s">
        <v>84</v>
      </c>
      <c r="B74" s="77"/>
      <c r="C74" s="77">
        <v>66188.59</v>
      </c>
      <c r="D74" s="77">
        <v>99935</v>
      </c>
      <c r="E74" s="77">
        <v>155040</v>
      </c>
      <c r="F74" s="94">
        <v>160865</v>
      </c>
      <c r="G74" s="94">
        <v>172515</v>
      </c>
    </row>
    <row r="75" spans="1:7" x14ac:dyDescent="0.35">
      <c r="A75" s="77" t="s">
        <v>77</v>
      </c>
      <c r="B75" s="77"/>
      <c r="C75" s="77">
        <v>60634.07</v>
      </c>
      <c r="D75" s="77">
        <v>44635</v>
      </c>
      <c r="E75" s="77">
        <v>17540</v>
      </c>
      <c r="F75" s="94">
        <v>17540</v>
      </c>
      <c r="G75" s="94">
        <v>17540</v>
      </c>
    </row>
    <row r="76" spans="1:7" x14ac:dyDescent="0.35">
      <c r="A76" s="90" t="s">
        <v>78</v>
      </c>
      <c r="B76" s="90"/>
      <c r="C76" s="91">
        <f t="shared" ref="C76:F76" si="57">SUM(C77)</f>
        <v>0</v>
      </c>
      <c r="D76" s="91">
        <f t="shared" si="57"/>
        <v>0</v>
      </c>
      <c r="E76" s="91">
        <f t="shared" si="57"/>
        <v>0</v>
      </c>
      <c r="F76" s="91">
        <f t="shared" si="57"/>
        <v>0</v>
      </c>
      <c r="G76" s="91">
        <f>SUM(G77)</f>
        <v>0</v>
      </c>
    </row>
    <row r="77" spans="1:7" x14ac:dyDescent="0.35">
      <c r="A77" s="77" t="s">
        <v>76</v>
      </c>
      <c r="B77" s="77"/>
      <c r="C77" s="94">
        <f t="shared" ref="C77:F77" si="58">SUM(C78)</f>
        <v>0</v>
      </c>
      <c r="D77" s="94">
        <f t="shared" si="58"/>
        <v>0</v>
      </c>
      <c r="E77" s="94">
        <f t="shared" si="58"/>
        <v>0</v>
      </c>
      <c r="F77" s="94">
        <f t="shared" si="58"/>
        <v>0</v>
      </c>
      <c r="G77" s="94">
        <f>SUM(G78)</f>
        <v>0</v>
      </c>
    </row>
    <row r="78" spans="1:7" x14ac:dyDescent="0.35">
      <c r="A78" s="77" t="s">
        <v>77</v>
      </c>
      <c r="B78" s="77"/>
      <c r="C78" s="77">
        <v>0</v>
      </c>
      <c r="D78" s="77">
        <v>0</v>
      </c>
      <c r="E78" s="77">
        <v>0</v>
      </c>
      <c r="F78" s="94">
        <v>0</v>
      </c>
      <c r="G78" s="94">
        <v>0</v>
      </c>
    </row>
    <row r="79" spans="1:7" x14ac:dyDescent="0.35">
      <c r="A79" s="90" t="s">
        <v>94</v>
      </c>
      <c r="B79" s="90"/>
      <c r="C79" s="91">
        <f t="shared" ref="C79:F79" si="59">SUM(C80)+C83</f>
        <v>59096.42</v>
      </c>
      <c r="D79" s="91">
        <f t="shared" si="59"/>
        <v>78000</v>
      </c>
      <c r="E79" s="91">
        <f t="shared" si="59"/>
        <v>33200</v>
      </c>
      <c r="F79" s="91">
        <f t="shared" si="59"/>
        <v>35200</v>
      </c>
      <c r="G79" s="91">
        <f>SUM(G80)+G83</f>
        <v>37200</v>
      </c>
    </row>
    <row r="80" spans="1:7" x14ac:dyDescent="0.35">
      <c r="A80" s="77" t="s">
        <v>76</v>
      </c>
      <c r="B80" s="77"/>
      <c r="C80" s="95">
        <f t="shared" ref="C80:F80" si="60">SUM(C81:C82)</f>
        <v>59096.42</v>
      </c>
      <c r="D80" s="95">
        <f t="shared" si="60"/>
        <v>77350</v>
      </c>
      <c r="E80" s="95">
        <f t="shared" si="60"/>
        <v>33200</v>
      </c>
      <c r="F80" s="95">
        <f t="shared" si="60"/>
        <v>35200</v>
      </c>
      <c r="G80" s="95">
        <f>SUM(G81:G82)</f>
        <v>37200</v>
      </c>
    </row>
    <row r="81" spans="1:7" x14ac:dyDescent="0.35">
      <c r="A81" s="77" t="s">
        <v>84</v>
      </c>
      <c r="B81" s="77"/>
      <c r="C81" s="77">
        <v>0</v>
      </c>
      <c r="D81" s="77">
        <v>0</v>
      </c>
      <c r="E81" s="77">
        <v>0</v>
      </c>
      <c r="F81" s="94">
        <v>0</v>
      </c>
      <c r="G81" s="94">
        <v>0</v>
      </c>
    </row>
    <row r="82" spans="1:7" x14ac:dyDescent="0.35">
      <c r="A82" s="77" t="s">
        <v>77</v>
      </c>
      <c r="B82" s="77"/>
      <c r="C82" s="77">
        <v>59096.42</v>
      </c>
      <c r="D82" s="77">
        <v>77350</v>
      </c>
      <c r="E82" s="77">
        <v>33200</v>
      </c>
      <c r="F82" s="94">
        <v>35200</v>
      </c>
      <c r="G82" s="94">
        <v>37200</v>
      </c>
    </row>
    <row r="83" spans="1:7" x14ac:dyDescent="0.35">
      <c r="A83" s="77" t="s">
        <v>86</v>
      </c>
      <c r="B83" s="77"/>
      <c r="C83" s="94">
        <f t="shared" ref="C83:F83" si="61">SUM(C84)</f>
        <v>0</v>
      </c>
      <c r="D83" s="94">
        <f t="shared" si="61"/>
        <v>650</v>
      </c>
      <c r="E83" s="94">
        <f t="shared" si="61"/>
        <v>0</v>
      </c>
      <c r="F83" s="94">
        <f t="shared" si="61"/>
        <v>0</v>
      </c>
      <c r="G83" s="94">
        <f>SUM(G84)</f>
        <v>0</v>
      </c>
    </row>
    <row r="84" spans="1:7" x14ac:dyDescent="0.35">
      <c r="A84" s="77" t="s">
        <v>87</v>
      </c>
      <c r="B84" s="77"/>
      <c r="C84" s="77">
        <v>0</v>
      </c>
      <c r="D84" s="77">
        <v>650</v>
      </c>
      <c r="E84" s="77">
        <v>0</v>
      </c>
      <c r="F84" s="94">
        <v>0</v>
      </c>
      <c r="G84" s="94">
        <v>0</v>
      </c>
    </row>
    <row r="85" spans="1:7" x14ac:dyDescent="0.35">
      <c r="A85" s="115" t="s">
        <v>81</v>
      </c>
      <c r="B85" s="90"/>
      <c r="C85" s="91">
        <f t="shared" ref="C85:F85" si="62">SUM(C86)</f>
        <v>0</v>
      </c>
      <c r="D85" s="91">
        <f t="shared" si="62"/>
        <v>70000</v>
      </c>
      <c r="E85" s="91">
        <f t="shared" si="62"/>
        <v>69415</v>
      </c>
      <c r="F85" s="91">
        <f t="shared" si="62"/>
        <v>72000</v>
      </c>
      <c r="G85" s="91">
        <f>SUM(G86)</f>
        <v>75000</v>
      </c>
    </row>
    <row r="86" spans="1:7" x14ac:dyDescent="0.35">
      <c r="A86" s="77" t="s">
        <v>76</v>
      </c>
      <c r="B86" s="77"/>
      <c r="C86" s="77">
        <f t="shared" ref="C86:F86" si="63">SUM(C87:C88)</f>
        <v>0</v>
      </c>
      <c r="D86" s="77">
        <f t="shared" si="63"/>
        <v>70000</v>
      </c>
      <c r="E86" s="77">
        <f t="shared" si="63"/>
        <v>69415</v>
      </c>
      <c r="F86" s="77">
        <f t="shared" si="63"/>
        <v>72000</v>
      </c>
      <c r="G86" s="77">
        <f>SUM(G87:G88)</f>
        <v>75000</v>
      </c>
    </row>
    <row r="87" spans="1:7" x14ac:dyDescent="0.35">
      <c r="A87" s="77" t="s">
        <v>84</v>
      </c>
      <c r="B87" s="77"/>
      <c r="C87" s="77">
        <v>0</v>
      </c>
      <c r="D87" s="77">
        <v>0</v>
      </c>
      <c r="E87" s="77">
        <v>0</v>
      </c>
      <c r="F87" s="77">
        <v>0</v>
      </c>
      <c r="G87" s="77">
        <v>0</v>
      </c>
    </row>
    <row r="88" spans="1:7" x14ac:dyDescent="0.35">
      <c r="A88" s="77" t="s">
        <v>77</v>
      </c>
      <c r="B88" s="77"/>
      <c r="C88" s="77">
        <v>0</v>
      </c>
      <c r="D88" s="77">
        <v>70000</v>
      </c>
      <c r="E88" s="77">
        <v>69415</v>
      </c>
      <c r="F88" s="77">
        <v>72000</v>
      </c>
      <c r="G88" s="77">
        <v>75000</v>
      </c>
    </row>
    <row r="89" spans="1:7" x14ac:dyDescent="0.35">
      <c r="A89" s="88" t="s">
        <v>95</v>
      </c>
      <c r="B89" s="88"/>
      <c r="C89" s="89">
        <f>C90+C94+C98+C101+C105+C111</f>
        <v>7420.74</v>
      </c>
      <c r="D89" s="89">
        <f>D90+D94+D98+D101+D105+D111</f>
        <v>37203</v>
      </c>
      <c r="E89" s="89">
        <f>E90+E94+E98+E101+E105+E111</f>
        <v>25085</v>
      </c>
      <c r="F89" s="89">
        <f t="shared" ref="F89" si="64">F90+F94+F98+F101+F105+F111</f>
        <v>24750</v>
      </c>
      <c r="G89" s="89">
        <f>G90+G94+G98+G101+G105+G111</f>
        <v>25250</v>
      </c>
    </row>
    <row r="90" spans="1:7" x14ac:dyDescent="0.35">
      <c r="A90" s="90" t="s">
        <v>75</v>
      </c>
      <c r="B90" s="90"/>
      <c r="C90" s="91">
        <f t="shared" ref="C90:F90" si="65">SUM(C91)</f>
        <v>2150.1099999999997</v>
      </c>
      <c r="D90" s="91">
        <f t="shared" si="65"/>
        <v>5400</v>
      </c>
      <c r="E90" s="91">
        <f t="shared" si="65"/>
        <v>8800</v>
      </c>
      <c r="F90" s="91">
        <f t="shared" si="65"/>
        <v>9050</v>
      </c>
      <c r="G90" s="91">
        <f>SUM(G91)</f>
        <v>9550</v>
      </c>
    </row>
    <row r="91" spans="1:7" x14ac:dyDescent="0.35">
      <c r="A91" s="77" t="s">
        <v>76</v>
      </c>
      <c r="B91" s="77"/>
      <c r="C91" s="95">
        <f t="shared" ref="C91:F91" si="66">SUM(C92:C93)</f>
        <v>2150.1099999999997</v>
      </c>
      <c r="D91" s="95">
        <f t="shared" si="66"/>
        <v>5400</v>
      </c>
      <c r="E91" s="95">
        <f t="shared" si="66"/>
        <v>8800</v>
      </c>
      <c r="F91" s="95">
        <f t="shared" si="66"/>
        <v>9050</v>
      </c>
      <c r="G91" s="95">
        <f>SUM(G92:G93)</f>
        <v>9550</v>
      </c>
    </row>
    <row r="92" spans="1:7" x14ac:dyDescent="0.35">
      <c r="A92" s="77" t="s">
        <v>77</v>
      </c>
      <c r="B92" s="77"/>
      <c r="C92" s="77">
        <v>1552.86</v>
      </c>
      <c r="D92" s="77">
        <v>2300</v>
      </c>
      <c r="E92" s="77">
        <v>2850</v>
      </c>
      <c r="F92" s="94">
        <v>3050</v>
      </c>
      <c r="G92" s="94">
        <v>3050</v>
      </c>
    </row>
    <row r="93" spans="1:7" x14ac:dyDescent="0.35">
      <c r="A93" s="77" t="s">
        <v>82</v>
      </c>
      <c r="B93" s="77"/>
      <c r="C93" s="77">
        <v>597.25</v>
      </c>
      <c r="D93" s="77">
        <v>3100</v>
      </c>
      <c r="E93" s="77">
        <v>5950</v>
      </c>
      <c r="F93" s="94">
        <v>6000</v>
      </c>
      <c r="G93" s="94">
        <v>6500</v>
      </c>
    </row>
    <row r="94" spans="1:7" x14ac:dyDescent="0.35">
      <c r="A94" s="90" t="s">
        <v>78</v>
      </c>
      <c r="B94" s="90"/>
      <c r="C94" s="91">
        <f t="shared" ref="C94:F94" si="67">SUM(C95)</f>
        <v>0</v>
      </c>
      <c r="D94" s="91">
        <f t="shared" si="67"/>
        <v>1535</v>
      </c>
      <c r="E94" s="91">
        <f t="shared" si="67"/>
        <v>0</v>
      </c>
      <c r="F94" s="91">
        <f t="shared" si="67"/>
        <v>0</v>
      </c>
      <c r="G94" s="91">
        <f>SUM(G95)</f>
        <v>0</v>
      </c>
    </row>
    <row r="95" spans="1:7" x14ac:dyDescent="0.35">
      <c r="A95" s="77" t="s">
        <v>76</v>
      </c>
      <c r="B95" s="77"/>
      <c r="C95" s="94">
        <f t="shared" ref="C95:F95" si="68">SUM(C96:C97)</f>
        <v>0</v>
      </c>
      <c r="D95" s="94">
        <f t="shared" si="68"/>
        <v>1535</v>
      </c>
      <c r="E95" s="94">
        <f t="shared" si="68"/>
        <v>0</v>
      </c>
      <c r="F95" s="94">
        <f t="shared" si="68"/>
        <v>0</v>
      </c>
      <c r="G95" s="94">
        <f>SUM(G96:G97)</f>
        <v>0</v>
      </c>
    </row>
    <row r="96" spans="1:7" x14ac:dyDescent="0.35">
      <c r="A96" s="77" t="s">
        <v>77</v>
      </c>
      <c r="B96" s="77"/>
      <c r="C96" s="94">
        <v>0</v>
      </c>
      <c r="D96" s="94">
        <v>1400</v>
      </c>
      <c r="E96" s="94">
        <v>0</v>
      </c>
      <c r="F96" s="94">
        <v>0</v>
      </c>
      <c r="G96" s="94">
        <v>0</v>
      </c>
    </row>
    <row r="97" spans="1:7" x14ac:dyDescent="0.35">
      <c r="A97" s="77" t="s">
        <v>82</v>
      </c>
      <c r="B97" s="77"/>
      <c r="C97" s="77">
        <v>0</v>
      </c>
      <c r="D97" s="77">
        <v>135</v>
      </c>
      <c r="E97" s="77">
        <v>0</v>
      </c>
      <c r="F97" s="94">
        <v>0</v>
      </c>
      <c r="G97" s="94">
        <v>0</v>
      </c>
    </row>
    <row r="98" spans="1:7" x14ac:dyDescent="0.35">
      <c r="A98" s="90" t="s">
        <v>94</v>
      </c>
      <c r="B98" s="90"/>
      <c r="C98" s="91">
        <f t="shared" ref="C98:F98" si="69">SUM(C99)</f>
        <v>5270.63</v>
      </c>
      <c r="D98" s="91">
        <f t="shared" si="69"/>
        <v>12080</v>
      </c>
      <c r="E98" s="91">
        <f t="shared" si="69"/>
        <v>11800</v>
      </c>
      <c r="F98" s="91">
        <f t="shared" si="69"/>
        <v>11800</v>
      </c>
      <c r="G98" s="91">
        <f>SUM(G99)</f>
        <v>11800</v>
      </c>
    </row>
    <row r="99" spans="1:7" x14ac:dyDescent="0.35">
      <c r="A99" s="77" t="s">
        <v>76</v>
      </c>
      <c r="B99" s="77"/>
      <c r="C99" s="94">
        <f t="shared" ref="C99:F99" si="70">SUM(C100)</f>
        <v>5270.63</v>
      </c>
      <c r="D99" s="94">
        <f t="shared" si="70"/>
        <v>12080</v>
      </c>
      <c r="E99" s="94">
        <f t="shared" si="70"/>
        <v>11800</v>
      </c>
      <c r="F99" s="94">
        <f t="shared" si="70"/>
        <v>11800</v>
      </c>
      <c r="G99" s="94">
        <f>SUM(G100)</f>
        <v>11800</v>
      </c>
    </row>
    <row r="100" spans="1:7" x14ac:dyDescent="0.35">
      <c r="A100" s="77" t="s">
        <v>77</v>
      </c>
      <c r="B100" s="77"/>
      <c r="C100" s="77">
        <v>5270.63</v>
      </c>
      <c r="D100" s="77">
        <v>12080</v>
      </c>
      <c r="E100" s="77">
        <v>11800</v>
      </c>
      <c r="F100" s="77">
        <v>11800</v>
      </c>
      <c r="G100" s="77">
        <v>11800</v>
      </c>
    </row>
    <row r="101" spans="1:7" x14ac:dyDescent="0.35">
      <c r="A101" s="90" t="s">
        <v>81</v>
      </c>
      <c r="B101" s="90"/>
      <c r="C101" s="91">
        <f t="shared" ref="C101:F101" si="71">SUM(C102)</f>
        <v>0</v>
      </c>
      <c r="D101" s="91">
        <f t="shared" si="71"/>
        <v>1130</v>
      </c>
      <c r="E101" s="91">
        <f t="shared" si="71"/>
        <v>1285</v>
      </c>
      <c r="F101" s="91">
        <f t="shared" si="71"/>
        <v>700</v>
      </c>
      <c r="G101" s="91">
        <f>SUM(G102)</f>
        <v>700</v>
      </c>
    </row>
    <row r="102" spans="1:7" x14ac:dyDescent="0.35">
      <c r="A102" s="77" t="s">
        <v>76</v>
      </c>
      <c r="B102" s="77"/>
      <c r="C102" s="94">
        <f t="shared" ref="C102:F102" si="72">SUM(C103:C104)</f>
        <v>0</v>
      </c>
      <c r="D102" s="94">
        <f t="shared" si="72"/>
        <v>1130</v>
      </c>
      <c r="E102" s="94">
        <f t="shared" si="72"/>
        <v>1285</v>
      </c>
      <c r="F102" s="94">
        <f t="shared" si="72"/>
        <v>700</v>
      </c>
      <c r="G102" s="94">
        <f>SUM(G103:G104)</f>
        <v>700</v>
      </c>
    </row>
    <row r="103" spans="1:7" x14ac:dyDescent="0.35">
      <c r="A103" s="77" t="s">
        <v>84</v>
      </c>
      <c r="B103" s="77"/>
      <c r="C103" s="77">
        <v>0</v>
      </c>
      <c r="D103" s="77">
        <v>465</v>
      </c>
      <c r="E103" s="77">
        <v>585</v>
      </c>
      <c r="F103" s="94">
        <v>0</v>
      </c>
      <c r="G103" s="94">
        <v>0</v>
      </c>
    </row>
    <row r="104" spans="1:7" x14ac:dyDescent="0.35">
      <c r="A104" s="77" t="s">
        <v>77</v>
      </c>
      <c r="B104" s="77"/>
      <c r="C104" s="77">
        <v>0</v>
      </c>
      <c r="D104" s="77">
        <v>665</v>
      </c>
      <c r="E104" s="77">
        <v>700</v>
      </c>
      <c r="F104" s="77">
        <v>700</v>
      </c>
      <c r="G104" s="77">
        <v>700</v>
      </c>
    </row>
    <row r="105" spans="1:7" x14ac:dyDescent="0.35">
      <c r="A105" s="90" t="s">
        <v>88</v>
      </c>
      <c r="B105" s="90"/>
      <c r="C105" s="91">
        <f t="shared" ref="C105:F105" si="73">C106+C109</f>
        <v>0</v>
      </c>
      <c r="D105" s="91">
        <f t="shared" si="73"/>
        <v>16398</v>
      </c>
      <c r="E105" s="91">
        <f t="shared" si="73"/>
        <v>2200</v>
      </c>
      <c r="F105" s="91">
        <f t="shared" si="73"/>
        <v>2200</v>
      </c>
      <c r="G105" s="91">
        <f>G106+G109</f>
        <v>2200</v>
      </c>
    </row>
    <row r="106" spans="1:7" x14ac:dyDescent="0.35">
      <c r="A106" s="77" t="s">
        <v>76</v>
      </c>
      <c r="B106" s="77"/>
      <c r="C106" s="94">
        <f t="shared" ref="C106:F106" si="74">SUM(C107:C108)</f>
        <v>0</v>
      </c>
      <c r="D106" s="94">
        <f t="shared" si="74"/>
        <v>16133</v>
      </c>
      <c r="E106" s="94">
        <f t="shared" si="74"/>
        <v>2200</v>
      </c>
      <c r="F106" s="94">
        <f t="shared" si="74"/>
        <v>2200</v>
      </c>
      <c r="G106" s="94">
        <f>SUM(G107:G108)</f>
        <v>2200</v>
      </c>
    </row>
    <row r="107" spans="1:7" x14ac:dyDescent="0.35">
      <c r="A107" s="77" t="s">
        <v>77</v>
      </c>
      <c r="B107" s="77"/>
      <c r="C107" s="77">
        <v>0</v>
      </c>
      <c r="D107" s="77">
        <v>11133</v>
      </c>
      <c r="E107" s="77">
        <v>2200</v>
      </c>
      <c r="F107" s="77">
        <v>2200</v>
      </c>
      <c r="G107" s="77">
        <v>2200</v>
      </c>
    </row>
    <row r="108" spans="1:7" x14ac:dyDescent="0.35">
      <c r="A108" s="77" t="s">
        <v>82</v>
      </c>
      <c r="B108" s="77"/>
      <c r="C108" s="77">
        <v>0</v>
      </c>
      <c r="D108" s="77">
        <v>5000</v>
      </c>
      <c r="E108" s="77">
        <v>0</v>
      </c>
      <c r="F108" s="77">
        <v>0</v>
      </c>
      <c r="G108" s="77">
        <v>0</v>
      </c>
    </row>
    <row r="109" spans="1:7" x14ac:dyDescent="0.35">
      <c r="A109" s="77" t="s">
        <v>86</v>
      </c>
      <c r="B109" s="77"/>
      <c r="C109" s="94">
        <f t="shared" ref="C109:F109" si="75">SUM(C110)</f>
        <v>0</v>
      </c>
      <c r="D109" s="94">
        <f t="shared" si="75"/>
        <v>265</v>
      </c>
      <c r="E109" s="94">
        <f t="shared" si="75"/>
        <v>0</v>
      </c>
      <c r="F109" s="94">
        <f t="shared" si="75"/>
        <v>0</v>
      </c>
      <c r="G109" s="94">
        <f>SUM(G110)</f>
        <v>0</v>
      </c>
    </row>
    <row r="110" spans="1:7" x14ac:dyDescent="0.35">
      <c r="A110" s="77" t="s">
        <v>87</v>
      </c>
      <c r="B110" s="77"/>
      <c r="C110" s="77">
        <v>0</v>
      </c>
      <c r="D110" s="77">
        <v>265</v>
      </c>
      <c r="E110" s="77">
        <v>0</v>
      </c>
      <c r="F110" s="94">
        <v>0</v>
      </c>
      <c r="G110" s="94">
        <v>0</v>
      </c>
    </row>
    <row r="111" spans="1:7" x14ac:dyDescent="0.35">
      <c r="A111" s="90" t="s">
        <v>89</v>
      </c>
      <c r="B111" s="90"/>
      <c r="C111" s="91">
        <f t="shared" ref="C111:F111" si="76">SUM(C112)</f>
        <v>0</v>
      </c>
      <c r="D111" s="91">
        <f t="shared" si="76"/>
        <v>660</v>
      </c>
      <c r="E111" s="91">
        <f t="shared" si="76"/>
        <v>1000</v>
      </c>
      <c r="F111" s="91">
        <f t="shared" si="76"/>
        <v>1000</v>
      </c>
      <c r="G111" s="91">
        <f>SUM(G112)</f>
        <v>1000</v>
      </c>
    </row>
    <row r="112" spans="1:7" x14ac:dyDescent="0.35">
      <c r="A112" s="77" t="s">
        <v>76</v>
      </c>
      <c r="B112" s="77"/>
      <c r="C112" s="94">
        <f t="shared" ref="C112:F112" si="77">SUM(C113)</f>
        <v>0</v>
      </c>
      <c r="D112" s="94">
        <f t="shared" si="77"/>
        <v>660</v>
      </c>
      <c r="E112" s="94">
        <f t="shared" si="77"/>
        <v>1000</v>
      </c>
      <c r="F112" s="94">
        <f t="shared" si="77"/>
        <v>1000</v>
      </c>
      <c r="G112" s="94">
        <f>SUM(G113)</f>
        <v>1000</v>
      </c>
    </row>
    <row r="113" spans="1:7" x14ac:dyDescent="0.35">
      <c r="A113" s="77" t="s">
        <v>77</v>
      </c>
      <c r="B113" s="77"/>
      <c r="C113" s="77">
        <v>0</v>
      </c>
      <c r="D113" s="77">
        <v>660</v>
      </c>
      <c r="E113" s="94">
        <v>1000</v>
      </c>
      <c r="F113" s="94">
        <v>1000</v>
      </c>
      <c r="G113" s="94">
        <v>1000</v>
      </c>
    </row>
    <row r="114" spans="1:7" x14ac:dyDescent="0.35">
      <c r="A114" s="88" t="s">
        <v>96</v>
      </c>
      <c r="B114" s="88"/>
      <c r="C114" s="89">
        <f t="shared" ref="C114:F114" si="78">SUM(C115)</f>
        <v>521.20000000000005</v>
      </c>
      <c r="D114" s="89">
        <f t="shared" si="78"/>
        <v>0</v>
      </c>
      <c r="E114" s="89">
        <f t="shared" si="78"/>
        <v>0</v>
      </c>
      <c r="F114" s="89">
        <f t="shared" si="78"/>
        <v>0</v>
      </c>
      <c r="G114" s="89">
        <f>SUM(G115)</f>
        <v>0</v>
      </c>
    </row>
    <row r="115" spans="1:7" x14ac:dyDescent="0.35">
      <c r="A115" s="90" t="s">
        <v>97</v>
      </c>
      <c r="B115" s="90"/>
      <c r="C115" s="91">
        <f t="shared" ref="C115:F115" si="79">SUM(C116)</f>
        <v>521.20000000000005</v>
      </c>
      <c r="D115" s="91">
        <f t="shared" si="79"/>
        <v>0</v>
      </c>
      <c r="E115" s="91">
        <f t="shared" si="79"/>
        <v>0</v>
      </c>
      <c r="F115" s="91">
        <f t="shared" si="79"/>
        <v>0</v>
      </c>
      <c r="G115" s="91">
        <f>SUM(G116)</f>
        <v>0</v>
      </c>
    </row>
    <row r="116" spans="1:7" x14ac:dyDescent="0.35">
      <c r="A116" s="77" t="s">
        <v>76</v>
      </c>
      <c r="B116" s="77"/>
      <c r="C116" s="94">
        <f t="shared" ref="C116:F116" si="80">SUM(C117)</f>
        <v>521.20000000000005</v>
      </c>
      <c r="D116" s="94">
        <f t="shared" si="80"/>
        <v>0</v>
      </c>
      <c r="E116" s="94">
        <f t="shared" si="80"/>
        <v>0</v>
      </c>
      <c r="F116" s="94">
        <f t="shared" si="80"/>
        <v>0</v>
      </c>
      <c r="G116" s="94">
        <f>SUM(G117)</f>
        <v>0</v>
      </c>
    </row>
    <row r="117" spans="1:7" x14ac:dyDescent="0.35">
      <c r="A117" s="77" t="s">
        <v>77</v>
      </c>
      <c r="B117" s="77"/>
      <c r="C117" s="77">
        <v>521.20000000000005</v>
      </c>
      <c r="D117" s="77">
        <v>0</v>
      </c>
      <c r="E117" s="77">
        <v>0</v>
      </c>
      <c r="F117" s="94">
        <v>0</v>
      </c>
      <c r="G117" s="94">
        <v>0</v>
      </c>
    </row>
    <row r="118" spans="1:7" x14ac:dyDescent="0.35">
      <c r="A118" s="88" t="s">
        <v>98</v>
      </c>
      <c r="B118" s="88"/>
      <c r="C118" s="89">
        <f t="shared" ref="C118:F118" si="81">SUM(C119)</f>
        <v>2859.61</v>
      </c>
      <c r="D118" s="89">
        <f t="shared" si="81"/>
        <v>5000</v>
      </c>
      <c r="E118" s="89">
        <f t="shared" si="81"/>
        <v>5000</v>
      </c>
      <c r="F118" s="89">
        <f t="shared" si="81"/>
        <v>6000</v>
      </c>
      <c r="G118" s="89">
        <f>SUM(G119)</f>
        <v>7000</v>
      </c>
    </row>
    <row r="119" spans="1:7" x14ac:dyDescent="0.35">
      <c r="A119" s="90" t="s">
        <v>99</v>
      </c>
      <c r="B119" s="90"/>
      <c r="C119" s="91">
        <f t="shared" ref="C119:F119" si="82">SUM(C120)</f>
        <v>2859.61</v>
      </c>
      <c r="D119" s="91">
        <f t="shared" si="82"/>
        <v>5000</v>
      </c>
      <c r="E119" s="91">
        <f t="shared" si="82"/>
        <v>5000</v>
      </c>
      <c r="F119" s="91">
        <f t="shared" si="82"/>
        <v>6000</v>
      </c>
      <c r="G119" s="91">
        <f>SUM(G120)</f>
        <v>7000</v>
      </c>
    </row>
    <row r="120" spans="1:7" x14ac:dyDescent="0.35">
      <c r="A120" s="77" t="s">
        <v>76</v>
      </c>
      <c r="B120" s="77"/>
      <c r="C120" s="94">
        <f t="shared" ref="C120:F120" si="83">SUM(C121)</f>
        <v>2859.61</v>
      </c>
      <c r="D120" s="94">
        <f t="shared" si="83"/>
        <v>5000</v>
      </c>
      <c r="E120" s="94">
        <f t="shared" si="83"/>
        <v>5000</v>
      </c>
      <c r="F120" s="94">
        <f t="shared" si="83"/>
        <v>6000</v>
      </c>
      <c r="G120" s="94">
        <f>SUM(G121)</f>
        <v>7000</v>
      </c>
    </row>
    <row r="121" spans="1:7" x14ac:dyDescent="0.35">
      <c r="A121" s="77" t="s">
        <v>77</v>
      </c>
      <c r="B121" s="77"/>
      <c r="C121" s="77">
        <v>2859.61</v>
      </c>
      <c r="D121" s="77">
        <v>5000</v>
      </c>
      <c r="E121" s="77">
        <v>5000</v>
      </c>
      <c r="F121" s="94">
        <v>6000</v>
      </c>
      <c r="G121" s="94">
        <v>7000</v>
      </c>
    </row>
    <row r="122" spans="1:7" x14ac:dyDescent="0.35">
      <c r="A122" s="88" t="s">
        <v>100</v>
      </c>
      <c r="B122" s="88"/>
      <c r="C122" s="89">
        <f>C123+C127</f>
        <v>0</v>
      </c>
      <c r="D122" s="89">
        <f t="shared" ref="D122:F122" si="84">D123+D127</f>
        <v>0</v>
      </c>
      <c r="E122" s="89">
        <f t="shared" si="84"/>
        <v>0</v>
      </c>
      <c r="F122" s="89">
        <f t="shared" si="84"/>
        <v>0</v>
      </c>
      <c r="G122" s="89">
        <f>G123+G127</f>
        <v>0</v>
      </c>
    </row>
    <row r="123" spans="1:7" x14ac:dyDescent="0.35">
      <c r="A123" s="90" t="s">
        <v>75</v>
      </c>
      <c r="B123" s="90"/>
      <c r="C123" s="91">
        <f t="shared" ref="C123:F123" si="85">SUM(C124)</f>
        <v>0</v>
      </c>
      <c r="D123" s="91">
        <f t="shared" si="85"/>
        <v>0</v>
      </c>
      <c r="E123" s="91">
        <f t="shared" si="85"/>
        <v>0</v>
      </c>
      <c r="F123" s="91">
        <f t="shared" si="85"/>
        <v>0</v>
      </c>
      <c r="G123" s="91">
        <f>SUM(G124)</f>
        <v>0</v>
      </c>
    </row>
    <row r="124" spans="1:7" x14ac:dyDescent="0.35">
      <c r="A124" s="77" t="s">
        <v>76</v>
      </c>
      <c r="B124" s="77"/>
      <c r="C124" s="77">
        <f t="shared" ref="C124:F124" si="86">SUM(C125:C126)</f>
        <v>0</v>
      </c>
      <c r="D124" s="77">
        <f t="shared" si="86"/>
        <v>0</v>
      </c>
      <c r="E124" s="77">
        <f t="shared" si="86"/>
        <v>0</v>
      </c>
      <c r="F124" s="77">
        <f t="shared" si="86"/>
        <v>0</v>
      </c>
      <c r="G124" s="77">
        <f>SUM(G125:G126)</f>
        <v>0</v>
      </c>
    </row>
    <row r="125" spans="1:7" x14ac:dyDescent="0.35">
      <c r="A125" s="77" t="s">
        <v>84</v>
      </c>
      <c r="B125" s="77"/>
      <c r="C125" s="77">
        <v>0</v>
      </c>
      <c r="D125" s="77">
        <v>0</v>
      </c>
      <c r="E125" s="77">
        <v>0</v>
      </c>
      <c r="F125" s="77">
        <v>0</v>
      </c>
      <c r="G125" s="77">
        <v>0</v>
      </c>
    </row>
    <row r="126" spans="1:7" x14ac:dyDescent="0.35">
      <c r="A126" s="77" t="s">
        <v>77</v>
      </c>
      <c r="B126" s="77"/>
      <c r="C126" s="77">
        <v>0</v>
      </c>
      <c r="D126" s="77">
        <v>0</v>
      </c>
      <c r="E126" s="77">
        <v>0</v>
      </c>
      <c r="F126" s="77">
        <v>0</v>
      </c>
      <c r="G126" s="77">
        <v>0</v>
      </c>
    </row>
    <row r="127" spans="1:7" x14ac:dyDescent="0.35">
      <c r="A127" s="90" t="s">
        <v>99</v>
      </c>
      <c r="B127" s="90"/>
      <c r="C127" s="91">
        <f t="shared" ref="C127:F127" si="87">SUM(C128)</f>
        <v>0</v>
      </c>
      <c r="D127" s="91">
        <f t="shared" si="87"/>
        <v>0</v>
      </c>
      <c r="E127" s="91">
        <f t="shared" si="87"/>
        <v>0</v>
      </c>
      <c r="F127" s="91">
        <f t="shared" si="87"/>
        <v>0</v>
      </c>
      <c r="G127" s="91">
        <f>SUM(G128)</f>
        <v>0</v>
      </c>
    </row>
    <row r="128" spans="1:7" x14ac:dyDescent="0.35">
      <c r="A128" s="77" t="s">
        <v>76</v>
      </c>
      <c r="B128" s="77"/>
      <c r="C128" s="77">
        <f t="shared" ref="C128:F128" si="88">SUM(C129:C130)</f>
        <v>0</v>
      </c>
      <c r="D128" s="77">
        <f t="shared" si="88"/>
        <v>0</v>
      </c>
      <c r="E128" s="77">
        <f t="shared" si="88"/>
        <v>0</v>
      </c>
      <c r="F128" s="77">
        <f t="shared" si="88"/>
        <v>0</v>
      </c>
      <c r="G128" s="77">
        <f>SUM(G129:G130)</f>
        <v>0</v>
      </c>
    </row>
    <row r="129" spans="1:7" x14ac:dyDescent="0.35">
      <c r="A129" s="77" t="s">
        <v>84</v>
      </c>
      <c r="B129" s="77"/>
      <c r="C129" s="77">
        <v>0</v>
      </c>
      <c r="D129" s="77">
        <v>0</v>
      </c>
      <c r="E129" s="77">
        <v>0</v>
      </c>
      <c r="F129" s="77">
        <v>0</v>
      </c>
      <c r="G129" s="77">
        <v>0</v>
      </c>
    </row>
    <row r="130" spans="1:7" x14ac:dyDescent="0.35">
      <c r="A130" s="77" t="s">
        <v>77</v>
      </c>
      <c r="B130" s="77"/>
      <c r="C130" s="77">
        <v>0</v>
      </c>
      <c r="D130" s="77">
        <v>0</v>
      </c>
      <c r="E130" s="77">
        <v>0</v>
      </c>
      <c r="F130" s="77">
        <v>0</v>
      </c>
      <c r="G130" s="77">
        <v>0</v>
      </c>
    </row>
    <row r="131" spans="1:7" x14ac:dyDescent="0.35">
      <c r="A131" s="88" t="s">
        <v>101</v>
      </c>
      <c r="B131" s="88"/>
      <c r="C131" s="89">
        <f t="shared" ref="C131:F131" si="89">SUM(C132)</f>
        <v>6315.44</v>
      </c>
      <c r="D131" s="89">
        <f t="shared" si="89"/>
        <v>43005</v>
      </c>
      <c r="E131" s="89">
        <f t="shared" si="89"/>
        <v>27000</v>
      </c>
      <c r="F131" s="89">
        <f t="shared" si="89"/>
        <v>108950</v>
      </c>
      <c r="G131" s="89">
        <f>SUM(G132)</f>
        <v>117950</v>
      </c>
    </row>
    <row r="132" spans="1:7" x14ac:dyDescent="0.35">
      <c r="A132" s="90" t="s">
        <v>75</v>
      </c>
      <c r="B132" s="90"/>
      <c r="C132" s="91">
        <f t="shared" ref="C132:F132" si="90">SUM(C133)</f>
        <v>6315.44</v>
      </c>
      <c r="D132" s="91">
        <f t="shared" si="90"/>
        <v>43005</v>
      </c>
      <c r="E132" s="91">
        <f t="shared" si="90"/>
        <v>27000</v>
      </c>
      <c r="F132" s="91">
        <f t="shared" si="90"/>
        <v>108950</v>
      </c>
      <c r="G132" s="91">
        <f>SUM(G133)</f>
        <v>117950</v>
      </c>
    </row>
    <row r="133" spans="1:7" x14ac:dyDescent="0.35">
      <c r="A133" s="77" t="s">
        <v>76</v>
      </c>
      <c r="B133" s="77"/>
      <c r="C133" s="95">
        <f t="shared" ref="C133:F133" si="91">SUM(C134:C135)</f>
        <v>6315.44</v>
      </c>
      <c r="D133" s="95">
        <f t="shared" si="91"/>
        <v>43005</v>
      </c>
      <c r="E133" s="95">
        <f t="shared" si="91"/>
        <v>27000</v>
      </c>
      <c r="F133" s="95">
        <f t="shared" si="91"/>
        <v>108950</v>
      </c>
      <c r="G133" s="95">
        <f>SUM(G134:G135)</f>
        <v>117950</v>
      </c>
    </row>
    <row r="134" spans="1:7" x14ac:dyDescent="0.35">
      <c r="A134" s="77" t="s">
        <v>84</v>
      </c>
      <c r="B134" s="77"/>
      <c r="C134" s="77">
        <f>2088.37+4032.02</f>
        <v>6120.3899999999994</v>
      </c>
      <c r="D134" s="77">
        <f>38160+2255</f>
        <v>40415</v>
      </c>
      <c r="E134" s="77">
        <v>26000</v>
      </c>
      <c r="F134" s="94">
        <v>108700</v>
      </c>
      <c r="G134" s="94">
        <v>117700</v>
      </c>
    </row>
    <row r="135" spans="1:7" x14ac:dyDescent="0.35">
      <c r="A135" s="77" t="s">
        <v>77</v>
      </c>
      <c r="B135" s="77"/>
      <c r="C135" s="77">
        <v>195.05</v>
      </c>
      <c r="D135" s="77">
        <f>200+2390</f>
        <v>2590</v>
      </c>
      <c r="E135" s="77">
        <v>1000</v>
      </c>
      <c r="F135" s="94">
        <v>250</v>
      </c>
      <c r="G135" s="94">
        <v>250</v>
      </c>
    </row>
    <row r="136" spans="1:7" x14ac:dyDescent="0.35">
      <c r="A136" s="88" t="s">
        <v>102</v>
      </c>
      <c r="B136" s="88"/>
      <c r="C136" s="89">
        <f t="shared" ref="C136:F136" si="92">C137+C140</f>
        <v>8200.93</v>
      </c>
      <c r="D136" s="89">
        <f t="shared" si="92"/>
        <v>16876</v>
      </c>
      <c r="E136" s="89">
        <f t="shared" si="92"/>
        <v>19000</v>
      </c>
      <c r="F136" s="89">
        <f t="shared" si="92"/>
        <v>22000</v>
      </c>
      <c r="G136" s="89">
        <f>G137+G140</f>
        <v>22000</v>
      </c>
    </row>
    <row r="137" spans="1:7" x14ac:dyDescent="0.35">
      <c r="A137" s="90" t="s">
        <v>78</v>
      </c>
      <c r="B137" s="90"/>
      <c r="C137" s="91">
        <f t="shared" ref="C137:F137" si="93">SUM(C138)</f>
        <v>0</v>
      </c>
      <c r="D137" s="91">
        <f t="shared" si="93"/>
        <v>0</v>
      </c>
      <c r="E137" s="91">
        <f t="shared" si="93"/>
        <v>0</v>
      </c>
      <c r="F137" s="91">
        <f t="shared" si="93"/>
        <v>0</v>
      </c>
      <c r="G137" s="91">
        <f>SUM(G138)</f>
        <v>0</v>
      </c>
    </row>
    <row r="138" spans="1:7" x14ac:dyDescent="0.35">
      <c r="A138" s="77" t="s">
        <v>76</v>
      </c>
      <c r="B138" s="77"/>
      <c r="C138" s="94">
        <f t="shared" ref="C138:F138" si="94">SUM(C139)</f>
        <v>0</v>
      </c>
      <c r="D138" s="94">
        <f t="shared" si="94"/>
        <v>0</v>
      </c>
      <c r="E138" s="94">
        <f t="shared" si="94"/>
        <v>0</v>
      </c>
      <c r="F138" s="94">
        <f t="shared" si="94"/>
        <v>0</v>
      </c>
      <c r="G138" s="94">
        <f>SUM(G139)</f>
        <v>0</v>
      </c>
    </row>
    <row r="139" spans="1:7" x14ac:dyDescent="0.35">
      <c r="A139" s="77" t="s">
        <v>84</v>
      </c>
      <c r="B139" s="77"/>
      <c r="C139" s="77">
        <v>0</v>
      </c>
      <c r="D139" s="77">
        <v>0</v>
      </c>
      <c r="E139" s="77">
        <v>0</v>
      </c>
      <c r="F139" s="94">
        <v>0</v>
      </c>
      <c r="G139" s="94">
        <v>0</v>
      </c>
    </row>
    <row r="140" spans="1:7" x14ac:dyDescent="0.35">
      <c r="A140" s="90" t="s">
        <v>81</v>
      </c>
      <c r="B140" s="90"/>
      <c r="C140" s="91">
        <f t="shared" ref="C140:F140" si="95">SUM(C141)</f>
        <v>8200.93</v>
      </c>
      <c r="D140" s="91">
        <f t="shared" si="95"/>
        <v>16876</v>
      </c>
      <c r="E140" s="91">
        <f t="shared" si="95"/>
        <v>19000</v>
      </c>
      <c r="F140" s="91">
        <f t="shared" si="95"/>
        <v>22000</v>
      </c>
      <c r="G140" s="91">
        <f>SUM(G141)</f>
        <v>22000</v>
      </c>
    </row>
    <row r="141" spans="1:7" x14ac:dyDescent="0.35">
      <c r="A141" s="77" t="s">
        <v>76</v>
      </c>
      <c r="B141" s="77"/>
      <c r="C141" s="95">
        <f t="shared" ref="C141:F141" si="96">SUM(C142:C143)</f>
        <v>8200.93</v>
      </c>
      <c r="D141" s="95">
        <f t="shared" si="96"/>
        <v>16876</v>
      </c>
      <c r="E141" s="95">
        <f t="shared" si="96"/>
        <v>19000</v>
      </c>
      <c r="F141" s="95">
        <f t="shared" si="96"/>
        <v>22000</v>
      </c>
      <c r="G141" s="95">
        <f>SUM(G142:G143)</f>
        <v>22000</v>
      </c>
    </row>
    <row r="142" spans="1:7" x14ac:dyDescent="0.35">
      <c r="A142" s="77" t="s">
        <v>84</v>
      </c>
      <c r="B142" s="77"/>
      <c r="C142" s="77">
        <v>7843.5</v>
      </c>
      <c r="D142" s="77">
        <f>15505+21</f>
        <v>15526</v>
      </c>
      <c r="E142" s="77">
        <v>17650</v>
      </c>
      <c r="F142" s="94">
        <v>20650</v>
      </c>
      <c r="G142" s="94">
        <v>20650</v>
      </c>
    </row>
    <row r="143" spans="1:7" x14ac:dyDescent="0.35">
      <c r="A143" s="77" t="s">
        <v>77</v>
      </c>
      <c r="B143" s="77"/>
      <c r="C143" s="77">
        <v>357.43</v>
      </c>
      <c r="D143" s="77">
        <v>1350</v>
      </c>
      <c r="E143" s="77">
        <v>1350</v>
      </c>
      <c r="F143" s="94">
        <v>1350</v>
      </c>
      <c r="G143" s="94">
        <v>1350</v>
      </c>
    </row>
    <row r="144" spans="1:7" x14ac:dyDescent="0.35">
      <c r="A144" s="88" t="s">
        <v>103</v>
      </c>
      <c r="B144" s="88"/>
      <c r="C144" s="89">
        <f t="shared" ref="C144:F144" si="97">C145+C149</f>
        <v>24352.13</v>
      </c>
      <c r="D144" s="89">
        <f t="shared" si="97"/>
        <v>0</v>
      </c>
      <c r="E144" s="89">
        <f t="shared" si="97"/>
        <v>0</v>
      </c>
      <c r="F144" s="89">
        <f t="shared" si="97"/>
        <v>0</v>
      </c>
      <c r="G144" s="89">
        <f>G145+G149</f>
        <v>0</v>
      </c>
    </row>
    <row r="145" spans="1:7" x14ac:dyDescent="0.35">
      <c r="A145" s="90" t="s">
        <v>75</v>
      </c>
      <c r="B145" s="90"/>
      <c r="C145" s="91">
        <f t="shared" ref="C145:F145" si="98">SUM(C146)</f>
        <v>2319.66</v>
      </c>
      <c r="D145" s="91">
        <f t="shared" si="98"/>
        <v>0</v>
      </c>
      <c r="E145" s="91">
        <f t="shared" si="98"/>
        <v>0</v>
      </c>
      <c r="F145" s="91">
        <f t="shared" si="98"/>
        <v>0</v>
      </c>
      <c r="G145" s="91">
        <f>SUM(G146)</f>
        <v>0</v>
      </c>
    </row>
    <row r="146" spans="1:7" x14ac:dyDescent="0.35">
      <c r="A146" s="77" t="s">
        <v>76</v>
      </c>
      <c r="B146" s="77"/>
      <c r="C146" s="77">
        <f t="shared" ref="C146:F146" si="99">SUM(C147:C148)</f>
        <v>2319.66</v>
      </c>
      <c r="D146" s="77">
        <f t="shared" si="99"/>
        <v>0</v>
      </c>
      <c r="E146" s="77">
        <f t="shared" si="99"/>
        <v>0</v>
      </c>
      <c r="F146" s="77">
        <f t="shared" si="99"/>
        <v>0</v>
      </c>
      <c r="G146" s="77">
        <f>SUM(G147:G148)</f>
        <v>0</v>
      </c>
    </row>
    <row r="147" spans="1:7" x14ac:dyDescent="0.35">
      <c r="A147" s="77" t="s">
        <v>84</v>
      </c>
      <c r="B147" s="77"/>
      <c r="C147" s="77">
        <v>2319.67</v>
      </c>
      <c r="D147" s="77">
        <v>0</v>
      </c>
      <c r="E147" s="77">
        <v>0</v>
      </c>
      <c r="F147" s="77">
        <v>0</v>
      </c>
      <c r="G147" s="77">
        <v>0</v>
      </c>
    </row>
    <row r="148" spans="1:7" x14ac:dyDescent="0.35">
      <c r="A148" s="77" t="s">
        <v>77</v>
      </c>
      <c r="B148" s="77"/>
      <c r="C148" s="77">
        <v>-0.01</v>
      </c>
      <c r="D148" s="77">
        <v>0</v>
      </c>
      <c r="E148" s="77">
        <v>0</v>
      </c>
      <c r="F148" s="77">
        <v>0</v>
      </c>
      <c r="G148" s="77">
        <v>0</v>
      </c>
    </row>
    <row r="149" spans="1:7" x14ac:dyDescent="0.35">
      <c r="A149" s="90" t="s">
        <v>99</v>
      </c>
      <c r="B149" s="90"/>
      <c r="C149" s="91">
        <f t="shared" ref="C149:F149" si="100">SUM(C150)</f>
        <v>22032.47</v>
      </c>
      <c r="D149" s="91">
        <f t="shared" si="100"/>
        <v>0</v>
      </c>
      <c r="E149" s="91">
        <f t="shared" si="100"/>
        <v>0</v>
      </c>
      <c r="F149" s="91">
        <f t="shared" si="100"/>
        <v>0</v>
      </c>
      <c r="G149" s="91">
        <f>SUM(G150)</f>
        <v>0</v>
      </c>
    </row>
    <row r="150" spans="1:7" x14ac:dyDescent="0.35">
      <c r="A150" s="77" t="s">
        <v>76</v>
      </c>
      <c r="B150" s="77"/>
      <c r="C150" s="77">
        <f t="shared" ref="C150:F150" si="101">SUM(C151:C152)</f>
        <v>22032.47</v>
      </c>
      <c r="D150" s="77">
        <f t="shared" si="101"/>
        <v>0</v>
      </c>
      <c r="E150" s="77">
        <f t="shared" si="101"/>
        <v>0</v>
      </c>
      <c r="F150" s="77">
        <f t="shared" si="101"/>
        <v>0</v>
      </c>
      <c r="G150" s="77">
        <f>SUM(G151:G152)</f>
        <v>0</v>
      </c>
    </row>
    <row r="151" spans="1:7" x14ac:dyDescent="0.35">
      <c r="A151" s="77" t="s">
        <v>84</v>
      </c>
      <c r="B151" s="77"/>
      <c r="C151" s="77">
        <v>20034.990000000002</v>
      </c>
      <c r="D151" s="77">
        <v>0</v>
      </c>
      <c r="E151" s="77">
        <v>0</v>
      </c>
      <c r="F151" s="77">
        <v>0</v>
      </c>
      <c r="G151" s="77">
        <v>0</v>
      </c>
    </row>
    <row r="152" spans="1:7" x14ac:dyDescent="0.35">
      <c r="A152" s="77" t="s">
        <v>77</v>
      </c>
      <c r="B152" s="77"/>
      <c r="C152" s="77">
        <v>1997.48</v>
      </c>
      <c r="D152" s="77">
        <v>0</v>
      </c>
      <c r="E152" s="77">
        <v>0</v>
      </c>
      <c r="F152" s="77">
        <v>0</v>
      </c>
      <c r="G152" s="77">
        <v>0</v>
      </c>
    </row>
    <row r="153" spans="1:7" x14ac:dyDescent="0.35">
      <c r="A153" s="88" t="s">
        <v>104</v>
      </c>
      <c r="B153" s="88"/>
      <c r="C153" s="89">
        <f t="shared" ref="C153:F153" si="102">C154+C158</f>
        <v>20287.580000000002</v>
      </c>
      <c r="D153" s="89">
        <f t="shared" si="102"/>
        <v>54830</v>
      </c>
      <c r="E153" s="89">
        <f t="shared" si="102"/>
        <v>0</v>
      </c>
      <c r="F153" s="89">
        <f t="shared" si="102"/>
        <v>0</v>
      </c>
      <c r="G153" s="89">
        <f>G154+G158</f>
        <v>0</v>
      </c>
    </row>
    <row r="154" spans="1:7" x14ac:dyDescent="0.35">
      <c r="A154" s="90" t="s">
        <v>75</v>
      </c>
      <c r="B154" s="90"/>
      <c r="C154" s="91">
        <f t="shared" ref="C154:F154" si="103">SUM(C155)</f>
        <v>13651.44</v>
      </c>
      <c r="D154" s="91">
        <f t="shared" si="103"/>
        <v>21650</v>
      </c>
      <c r="E154" s="91">
        <f t="shared" si="103"/>
        <v>0</v>
      </c>
      <c r="F154" s="91">
        <f t="shared" si="103"/>
        <v>0</v>
      </c>
      <c r="G154" s="91">
        <f>SUM(G155)</f>
        <v>0</v>
      </c>
    </row>
    <row r="155" spans="1:7" x14ac:dyDescent="0.35">
      <c r="A155" s="77" t="s">
        <v>76</v>
      </c>
      <c r="B155" s="77"/>
      <c r="C155" s="94">
        <f t="shared" ref="C155:E155" si="104">SUM(C156:C157)</f>
        <v>13651.44</v>
      </c>
      <c r="D155" s="94">
        <f>SUM(D156:D157)</f>
        <v>21650</v>
      </c>
      <c r="E155" s="94">
        <f t="shared" si="104"/>
        <v>0</v>
      </c>
      <c r="F155" s="94">
        <f>SUM(F156:F157)</f>
        <v>0</v>
      </c>
      <c r="G155" s="94">
        <f>SUM(G156:G157)</f>
        <v>0</v>
      </c>
    </row>
    <row r="156" spans="1:7" x14ac:dyDescent="0.35">
      <c r="A156" s="77" t="s">
        <v>84</v>
      </c>
      <c r="B156" s="77"/>
      <c r="C156" s="77">
        <v>12332.33</v>
      </c>
      <c r="D156" s="77">
        <v>18230</v>
      </c>
      <c r="E156" s="77">
        <v>0</v>
      </c>
      <c r="F156" s="94">
        <v>0</v>
      </c>
      <c r="G156" s="94">
        <v>0</v>
      </c>
    </row>
    <row r="157" spans="1:7" x14ac:dyDescent="0.35">
      <c r="A157" s="77" t="s">
        <v>77</v>
      </c>
      <c r="B157" s="77"/>
      <c r="C157" s="77">
        <v>1319.11</v>
      </c>
      <c r="D157" s="77">
        <v>3420</v>
      </c>
      <c r="E157" s="77">
        <v>0</v>
      </c>
      <c r="F157" s="94">
        <v>0</v>
      </c>
      <c r="G157" s="94">
        <v>0</v>
      </c>
    </row>
    <row r="158" spans="1:7" x14ac:dyDescent="0.35">
      <c r="A158" s="90" t="s">
        <v>99</v>
      </c>
      <c r="B158" s="90"/>
      <c r="C158" s="91">
        <f t="shared" ref="C158:F158" si="105">SUM(C159)</f>
        <v>6636.14</v>
      </c>
      <c r="D158" s="91">
        <f t="shared" si="105"/>
        <v>33180</v>
      </c>
      <c r="E158" s="91">
        <f t="shared" si="105"/>
        <v>0</v>
      </c>
      <c r="F158" s="91">
        <f t="shared" si="105"/>
        <v>0</v>
      </c>
      <c r="G158" s="91">
        <f>SUM(G159)</f>
        <v>0</v>
      </c>
    </row>
    <row r="159" spans="1:7" x14ac:dyDescent="0.35">
      <c r="A159" s="77" t="s">
        <v>76</v>
      </c>
      <c r="B159" s="77"/>
      <c r="C159" s="94">
        <f t="shared" ref="C159:F159" si="106">SUM(C160:C161)</f>
        <v>6636.14</v>
      </c>
      <c r="D159" s="94">
        <f t="shared" si="106"/>
        <v>33180</v>
      </c>
      <c r="E159" s="94">
        <f t="shared" si="106"/>
        <v>0</v>
      </c>
      <c r="F159" s="94">
        <f t="shared" si="106"/>
        <v>0</v>
      </c>
      <c r="G159" s="94">
        <f>SUM(G160:G161)</f>
        <v>0</v>
      </c>
    </row>
    <row r="160" spans="1:7" x14ac:dyDescent="0.35">
      <c r="A160" s="77" t="s">
        <v>84</v>
      </c>
      <c r="B160" s="77"/>
      <c r="C160" s="77">
        <f>4213.42+1626.39</f>
        <v>5839.81</v>
      </c>
      <c r="D160" s="77">
        <v>30920</v>
      </c>
      <c r="E160" s="77">
        <v>0</v>
      </c>
      <c r="F160" s="94">
        <v>0</v>
      </c>
      <c r="G160" s="94">
        <v>0</v>
      </c>
    </row>
    <row r="161" spans="1:7" x14ac:dyDescent="0.35">
      <c r="A161" s="77" t="s">
        <v>77</v>
      </c>
      <c r="B161" s="77"/>
      <c r="C161" s="77">
        <f>591.61+204.72</f>
        <v>796.33</v>
      </c>
      <c r="D161" s="77">
        <v>2260</v>
      </c>
      <c r="E161" s="77">
        <v>0</v>
      </c>
      <c r="F161" s="94">
        <v>0</v>
      </c>
      <c r="G161" s="94">
        <v>0</v>
      </c>
    </row>
    <row r="162" spans="1:7" x14ac:dyDescent="0.35">
      <c r="A162" s="116" t="s">
        <v>134</v>
      </c>
      <c r="B162" s="88"/>
      <c r="C162" s="89">
        <f t="shared" ref="C162:F162" si="107">C163+C167</f>
        <v>0</v>
      </c>
      <c r="D162" s="89">
        <f t="shared" si="107"/>
        <v>0</v>
      </c>
      <c r="E162" s="89">
        <f t="shared" si="107"/>
        <v>75000</v>
      </c>
      <c r="F162" s="89">
        <f t="shared" si="107"/>
        <v>0</v>
      </c>
      <c r="G162" s="89">
        <f>G163+G167</f>
        <v>0</v>
      </c>
    </row>
    <row r="163" spans="1:7" x14ac:dyDescent="0.35">
      <c r="A163" s="90" t="s">
        <v>75</v>
      </c>
      <c r="B163" s="90"/>
      <c r="C163" s="91">
        <f t="shared" ref="C163:F163" si="108">SUM(C164)</f>
        <v>0</v>
      </c>
      <c r="D163" s="91">
        <f t="shared" si="108"/>
        <v>0</v>
      </c>
      <c r="E163" s="91">
        <f t="shared" si="108"/>
        <v>50000</v>
      </c>
      <c r="F163" s="91">
        <f t="shared" si="108"/>
        <v>0</v>
      </c>
      <c r="G163" s="91">
        <f>SUM(G164)</f>
        <v>0</v>
      </c>
    </row>
    <row r="164" spans="1:7" x14ac:dyDescent="0.35">
      <c r="A164" s="77" t="s">
        <v>76</v>
      </c>
      <c r="B164" s="77"/>
      <c r="C164" s="94">
        <f t="shared" ref="C164:F164" si="109">SUM(C165:C166)</f>
        <v>0</v>
      </c>
      <c r="D164" s="94">
        <f t="shared" si="109"/>
        <v>0</v>
      </c>
      <c r="E164" s="94">
        <f t="shared" si="109"/>
        <v>50000</v>
      </c>
      <c r="F164" s="94">
        <f t="shared" si="109"/>
        <v>0</v>
      </c>
      <c r="G164" s="94">
        <f>SUM(G165:G166)</f>
        <v>0</v>
      </c>
    </row>
    <row r="165" spans="1:7" x14ac:dyDescent="0.35">
      <c r="A165" s="77" t="s">
        <v>84</v>
      </c>
      <c r="B165" s="77"/>
      <c r="C165" s="77">
        <v>0</v>
      </c>
      <c r="D165" s="77">
        <v>0</v>
      </c>
      <c r="E165" s="77">
        <v>44150</v>
      </c>
      <c r="F165" s="94">
        <v>0</v>
      </c>
      <c r="G165" s="94">
        <v>0</v>
      </c>
    </row>
    <row r="166" spans="1:7" x14ac:dyDescent="0.35">
      <c r="A166" s="77" t="s">
        <v>77</v>
      </c>
      <c r="B166" s="77"/>
      <c r="C166" s="77">
        <v>0</v>
      </c>
      <c r="D166" s="77">
        <v>0</v>
      </c>
      <c r="E166" s="77">
        <v>5850</v>
      </c>
      <c r="F166" s="94">
        <v>0</v>
      </c>
      <c r="G166" s="94">
        <v>0</v>
      </c>
    </row>
    <row r="167" spans="1:7" x14ac:dyDescent="0.35">
      <c r="A167" s="90" t="s">
        <v>99</v>
      </c>
      <c r="B167" s="90"/>
      <c r="C167" s="91">
        <f t="shared" ref="C167:F167" si="110">SUM(C168)</f>
        <v>0</v>
      </c>
      <c r="D167" s="91">
        <f t="shared" si="110"/>
        <v>0</v>
      </c>
      <c r="E167" s="91">
        <f t="shared" si="110"/>
        <v>25000</v>
      </c>
      <c r="F167" s="91">
        <f t="shared" si="110"/>
        <v>0</v>
      </c>
      <c r="G167" s="91">
        <f>SUM(G168)</f>
        <v>0</v>
      </c>
    </row>
    <row r="168" spans="1:7" x14ac:dyDescent="0.35">
      <c r="A168" s="77" t="s">
        <v>76</v>
      </c>
      <c r="B168" s="77"/>
      <c r="C168" s="94">
        <f t="shared" ref="C168:F168" si="111">SUM(C169:C170)</f>
        <v>0</v>
      </c>
      <c r="D168" s="94">
        <f t="shared" si="111"/>
        <v>0</v>
      </c>
      <c r="E168" s="94">
        <f t="shared" si="111"/>
        <v>25000</v>
      </c>
      <c r="F168" s="94">
        <f t="shared" si="111"/>
        <v>0</v>
      </c>
      <c r="G168" s="94">
        <f>SUM(G169:G170)</f>
        <v>0</v>
      </c>
    </row>
    <row r="169" spans="1:7" x14ac:dyDescent="0.35">
      <c r="A169" s="77" t="s">
        <v>84</v>
      </c>
      <c r="B169" s="77"/>
      <c r="C169" s="77">
        <v>0</v>
      </c>
      <c r="D169" s="77">
        <v>0</v>
      </c>
      <c r="E169" s="77">
        <v>23050</v>
      </c>
      <c r="F169" s="94">
        <v>0</v>
      </c>
      <c r="G169" s="94">
        <v>0</v>
      </c>
    </row>
    <row r="170" spans="1:7" x14ac:dyDescent="0.35">
      <c r="A170" s="77" t="s">
        <v>77</v>
      </c>
      <c r="B170" s="77"/>
      <c r="C170" s="77">
        <v>0</v>
      </c>
      <c r="D170" s="77">
        <v>0</v>
      </c>
      <c r="E170" s="77">
        <v>1950</v>
      </c>
      <c r="F170" s="94">
        <v>0</v>
      </c>
      <c r="G170" s="94">
        <v>0</v>
      </c>
    </row>
    <row r="171" spans="1:7" x14ac:dyDescent="0.35">
      <c r="A171" s="77"/>
      <c r="B171" s="77"/>
      <c r="C171" s="77"/>
      <c r="D171" s="77"/>
      <c r="E171" s="77"/>
      <c r="F171" s="94"/>
      <c r="G171" s="94"/>
    </row>
    <row r="172" spans="1:7" x14ac:dyDescent="0.35">
      <c r="A172" s="77"/>
      <c r="B172" s="77"/>
      <c r="C172" s="77"/>
      <c r="D172" s="77"/>
      <c r="E172" s="77"/>
      <c r="F172" s="94"/>
      <c r="G172" s="94"/>
    </row>
    <row r="174" spans="1:7" x14ac:dyDescent="0.35">
      <c r="A174" s="137"/>
      <c r="B174" s="137"/>
      <c r="C174" s="137"/>
      <c r="D174" s="137"/>
      <c r="E174" s="137"/>
      <c r="F174" s="137"/>
      <c r="G174" s="137"/>
    </row>
  </sheetData>
  <autoFilter ref="A7:G170" xr:uid="{00000000-0009-0000-0000-000005000000}"/>
  <mergeCells count="3">
    <mergeCell ref="A2:G2"/>
    <mergeCell ref="A4:G4"/>
    <mergeCell ref="A3:G3"/>
  </mergeCells>
  <pageMargins left="0.7" right="0.7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S11"/>
  <sheetViews>
    <sheetView view="pageBreakPreview" zoomScale="85" zoomScaleNormal="85" zoomScaleSheetLayoutView="85" workbookViewId="0">
      <selection activeCell="B8" sqref="B8"/>
    </sheetView>
  </sheetViews>
  <sheetFormatPr defaultRowHeight="14.5" x14ac:dyDescent="0.35"/>
  <cols>
    <col min="1" max="1" width="26" customWidth="1"/>
    <col min="2" max="2" width="43.54296875" customWidth="1"/>
    <col min="3" max="3" width="17.26953125" customWidth="1"/>
    <col min="4" max="4" width="17.1796875" customWidth="1"/>
    <col min="5" max="9" width="15.7265625" customWidth="1"/>
  </cols>
  <sheetData>
    <row r="2" spans="1:19" x14ac:dyDescent="0.35">
      <c r="A2" s="158" t="s">
        <v>156</v>
      </c>
      <c r="B2" s="158"/>
      <c r="C2" s="158"/>
      <c r="D2" s="158"/>
      <c r="E2" s="158"/>
      <c r="F2" s="158"/>
      <c r="G2" s="158"/>
      <c r="H2" s="2"/>
      <c r="I2" s="2"/>
    </row>
    <row r="3" spans="1:19" ht="20.149999999999999" customHeight="1" x14ac:dyDescent="0.35">
      <c r="A3" s="153" t="s">
        <v>152</v>
      </c>
      <c r="B3" s="166"/>
      <c r="C3" s="166"/>
      <c r="D3" s="166"/>
      <c r="E3" s="166"/>
      <c r="F3" s="166"/>
      <c r="G3" s="166"/>
      <c r="H3" s="136"/>
      <c r="I3" s="136"/>
      <c r="J3" s="134"/>
      <c r="K3" s="134"/>
      <c r="L3" s="134"/>
      <c r="M3" s="134"/>
      <c r="N3" s="134"/>
      <c r="O3" s="134"/>
      <c r="P3" s="68"/>
      <c r="Q3" s="68"/>
      <c r="R3" s="68"/>
      <c r="S3" s="68"/>
    </row>
    <row r="4" spans="1:19" ht="26.5" customHeight="1" x14ac:dyDescent="0.35">
      <c r="A4" s="159" t="s">
        <v>153</v>
      </c>
      <c r="B4" s="165"/>
      <c r="C4" s="165"/>
      <c r="D4" s="165"/>
      <c r="E4" s="165"/>
      <c r="F4" s="165"/>
      <c r="G4" s="165"/>
      <c r="H4" s="134"/>
      <c r="I4" s="134"/>
      <c r="J4" s="134"/>
      <c r="K4" s="134"/>
      <c r="L4" s="134"/>
      <c r="M4" s="134"/>
      <c r="N4" s="134"/>
      <c r="O4" s="134"/>
      <c r="P4" s="68"/>
      <c r="Q4" s="68"/>
      <c r="R4" s="68"/>
      <c r="S4" s="68"/>
    </row>
    <row r="5" spans="1:19" ht="17.5" x14ac:dyDescent="0.35">
      <c r="A5" s="139"/>
      <c r="B5" s="139"/>
      <c r="C5" s="139"/>
      <c r="D5" s="139"/>
      <c r="E5" s="139"/>
      <c r="F5" s="139"/>
      <c r="G5" s="139"/>
      <c r="H5" s="2"/>
      <c r="I5" s="2"/>
    </row>
    <row r="6" spans="1:19" x14ac:dyDescent="0.35">
      <c r="A6" s="137"/>
      <c r="B6" s="137"/>
      <c r="C6" s="137"/>
      <c r="D6" s="137"/>
      <c r="E6" s="137"/>
      <c r="F6" s="137"/>
      <c r="G6" s="137"/>
    </row>
    <row r="7" spans="1:19" x14ac:dyDescent="0.35">
      <c r="A7" s="137" t="s">
        <v>160</v>
      </c>
      <c r="B7" s="137"/>
      <c r="C7" s="137"/>
      <c r="D7" s="137"/>
      <c r="E7" s="137"/>
      <c r="F7" s="137"/>
      <c r="G7" s="137"/>
    </row>
    <row r="8" spans="1:19" x14ac:dyDescent="0.35">
      <c r="A8" s="137" t="s">
        <v>161</v>
      </c>
      <c r="B8" s="137"/>
      <c r="C8" s="137"/>
      <c r="D8" s="137"/>
      <c r="E8" s="137"/>
      <c r="F8" s="137"/>
      <c r="G8" s="137"/>
    </row>
    <row r="9" spans="1:19" x14ac:dyDescent="0.35">
      <c r="A9" s="137" t="s">
        <v>157</v>
      </c>
      <c r="B9" s="137"/>
      <c r="C9" s="137"/>
      <c r="D9" s="137"/>
      <c r="E9" s="137"/>
      <c r="F9" s="137"/>
      <c r="G9" s="137"/>
    </row>
    <row r="10" spans="1:19" x14ac:dyDescent="0.35">
      <c r="A10" s="137"/>
      <c r="B10" s="137"/>
      <c r="C10" s="137"/>
      <c r="D10" s="167" t="s">
        <v>154</v>
      </c>
      <c r="E10" s="167"/>
      <c r="F10" s="167"/>
      <c r="G10" s="167"/>
    </row>
    <row r="11" spans="1:19" x14ac:dyDescent="0.35">
      <c r="A11" s="137"/>
      <c r="B11" s="137"/>
      <c r="C11" s="137"/>
      <c r="D11" s="167" t="s">
        <v>155</v>
      </c>
      <c r="E11" s="167"/>
      <c r="F11" s="167"/>
      <c r="G11" s="167"/>
    </row>
  </sheetData>
  <mergeCells count="5">
    <mergeCell ref="A2:G2"/>
    <mergeCell ref="A3:G3"/>
    <mergeCell ref="A4:G4"/>
    <mergeCell ref="D10:G10"/>
    <mergeCell ref="D11:G1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A. Račun prihoda i rashoda</vt:lpstr>
      <vt:lpstr>Rashodi prema funkcijskoj kl</vt:lpstr>
      <vt:lpstr>Račun financiranja</vt:lpstr>
      <vt:lpstr>C. Preneseni višak manjak</vt:lpstr>
      <vt:lpstr>POSEBNI DIO</vt:lpstr>
      <vt:lpstr>ZAVRŠNE ODREDBE</vt:lpstr>
      <vt:lpstr>'C. Preneseni višak manjak'!Podrucje_ispisa</vt:lpstr>
      <vt:lpstr>'POSEBNI DIO'!Podrucje_ispisa</vt:lpstr>
      <vt:lpstr>'Rashodi prema funkcijskoj kl'!Podrucje_ispisa</vt:lpstr>
      <vt:lpstr>SAŽETAK!Podrucje_ispisa</vt:lpstr>
      <vt:lpstr>'ZAVRŠNE ODREDBE'!Podrucje_ispisa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Đurđica Kuharski Tončić</cp:lastModifiedBy>
  <cp:lastPrinted>2023-11-07T07:59:25Z</cp:lastPrinted>
  <dcterms:created xsi:type="dcterms:W3CDTF">2022-08-12T12:51:27Z</dcterms:created>
  <dcterms:modified xsi:type="dcterms:W3CDTF">2023-12-01T07:45:11Z</dcterms:modified>
</cp:coreProperties>
</file>