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\Desktop\FINANCIJSKI  PLAN 2024-2026\"/>
    </mc:Choice>
  </mc:AlternateContent>
  <bookViews>
    <workbookView xWindow="0" yWindow="0" windowWidth="24000" windowHeight="9030"/>
  </bookViews>
  <sheets>
    <sheet name="SAŽETAK" sheetId="8" r:id="rId1"/>
    <sheet name=" A. Račun prihoda i rashoda" sheetId="3" r:id="rId2"/>
    <sheet name="Rashodi prema funkcijskoj kl" sheetId="5" r:id="rId3"/>
    <sheet name="B. Račun financiranja" sheetId="9" r:id="rId4"/>
    <sheet name="C. Preneseni višak manjak" sheetId="6" r:id="rId5"/>
    <sheet name="POSEBNI DIO" sheetId="7" r:id="rId6"/>
    <sheet name="List1" sheetId="10" r:id="rId7"/>
  </sheets>
  <definedNames>
    <definedName name="_xlnm._FilterDatabase" localSheetId="5" hidden="1">'POSEBNI DIO'!$A$4:$G$167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3" l="1"/>
  <c r="I27" i="3"/>
  <c r="H27" i="3"/>
  <c r="G10" i="8" l="1"/>
  <c r="H10" i="8" l="1"/>
  <c r="G11" i="8" l="1"/>
  <c r="H11" i="8"/>
  <c r="I11" i="8"/>
  <c r="J11" i="8"/>
  <c r="F11" i="8"/>
  <c r="I10" i="8"/>
  <c r="J10" i="8"/>
  <c r="F10" i="8"/>
  <c r="F7" i="3" l="1"/>
  <c r="E17" i="3" l="1"/>
  <c r="F17" i="3"/>
  <c r="F64" i="3" l="1"/>
  <c r="G64" i="3"/>
  <c r="H64" i="3"/>
  <c r="I64" i="3"/>
  <c r="E64" i="3"/>
  <c r="F61" i="3"/>
  <c r="G61" i="3"/>
  <c r="H61" i="3"/>
  <c r="I61" i="3"/>
  <c r="E61" i="3"/>
  <c r="F65" i="3"/>
  <c r="G65" i="3"/>
  <c r="H65" i="3"/>
  <c r="I65" i="3"/>
  <c r="E65" i="3"/>
  <c r="F63" i="3"/>
  <c r="G63" i="3"/>
  <c r="H63" i="3"/>
  <c r="I63" i="3"/>
  <c r="E63" i="3"/>
  <c r="F60" i="3"/>
  <c r="G60" i="3"/>
  <c r="H60" i="3"/>
  <c r="I60" i="3"/>
  <c r="E60" i="3"/>
  <c r="F59" i="3"/>
  <c r="G59" i="3"/>
  <c r="H59" i="3"/>
  <c r="I59" i="3"/>
  <c r="J59" i="3"/>
  <c r="K59" i="3"/>
  <c r="L59" i="3"/>
  <c r="M59" i="3"/>
  <c r="N59" i="3"/>
  <c r="E59" i="3"/>
  <c r="F56" i="3"/>
  <c r="F55" i="3" s="1"/>
  <c r="G56" i="3"/>
  <c r="G55" i="3" s="1"/>
  <c r="H56" i="3"/>
  <c r="H55" i="3" s="1"/>
  <c r="I56" i="3"/>
  <c r="I55" i="3" s="1"/>
  <c r="E56" i="3"/>
  <c r="E55" i="3" s="1"/>
  <c r="F54" i="3"/>
  <c r="G54" i="3"/>
  <c r="H54" i="3"/>
  <c r="I54" i="3"/>
  <c r="E54" i="3"/>
  <c r="F53" i="3"/>
  <c r="G53" i="3"/>
  <c r="H53" i="3"/>
  <c r="I53" i="3"/>
  <c r="J53" i="3"/>
  <c r="K53" i="3"/>
  <c r="L53" i="3"/>
  <c r="M53" i="3"/>
  <c r="N53" i="3"/>
  <c r="E53" i="3"/>
  <c r="F51" i="3"/>
  <c r="G51" i="3"/>
  <c r="H51" i="3"/>
  <c r="I51" i="3"/>
  <c r="E51" i="3"/>
  <c r="F50" i="3"/>
  <c r="G50" i="3"/>
  <c r="H50" i="3"/>
  <c r="I50" i="3"/>
  <c r="E50" i="3"/>
  <c r="F48" i="3"/>
  <c r="G48" i="3"/>
  <c r="H48" i="3"/>
  <c r="I48" i="3"/>
  <c r="J48" i="3"/>
  <c r="K48" i="3"/>
  <c r="L48" i="3"/>
  <c r="M48" i="3"/>
  <c r="N48" i="3"/>
  <c r="E48" i="3"/>
  <c r="F46" i="3"/>
  <c r="G46" i="3"/>
  <c r="H46" i="3"/>
  <c r="I46" i="3"/>
  <c r="J46" i="3"/>
  <c r="K46" i="3"/>
  <c r="L46" i="3"/>
  <c r="M46" i="3"/>
  <c r="N46" i="3"/>
  <c r="E46" i="3"/>
  <c r="F45" i="3"/>
  <c r="G45" i="3"/>
  <c r="H45" i="3"/>
  <c r="I45" i="3"/>
  <c r="E45" i="3"/>
  <c r="F44" i="3"/>
  <c r="G44" i="3"/>
  <c r="H44" i="3"/>
  <c r="I44" i="3"/>
  <c r="J44" i="3"/>
  <c r="K44" i="3"/>
  <c r="L44" i="3"/>
  <c r="M44" i="3"/>
  <c r="N44" i="3"/>
  <c r="E44" i="3"/>
  <c r="F42" i="3"/>
  <c r="G42" i="3"/>
  <c r="H42" i="3"/>
  <c r="I42" i="3"/>
  <c r="E42" i="3"/>
  <c r="F41" i="3"/>
  <c r="G41" i="3"/>
  <c r="H41" i="3"/>
  <c r="I41" i="3"/>
  <c r="E41" i="3"/>
  <c r="F40" i="3"/>
  <c r="G40" i="3"/>
  <c r="H40" i="3"/>
  <c r="I40" i="3"/>
  <c r="E40" i="3"/>
  <c r="F39" i="3"/>
  <c r="G39" i="3"/>
  <c r="H39" i="3"/>
  <c r="I39" i="3"/>
  <c r="E39" i="3"/>
  <c r="F38" i="3"/>
  <c r="G38" i="3"/>
  <c r="H38" i="3"/>
  <c r="I38" i="3"/>
  <c r="E38" i="3"/>
  <c r="F37" i="3"/>
  <c r="G37" i="3"/>
  <c r="H37" i="3"/>
  <c r="I37" i="3"/>
  <c r="E37" i="3"/>
  <c r="F36" i="3"/>
  <c r="G36" i="3"/>
  <c r="H36" i="3"/>
  <c r="I36" i="3"/>
  <c r="E36" i="3"/>
  <c r="F35" i="3"/>
  <c r="G35" i="3"/>
  <c r="H35" i="3"/>
  <c r="I35" i="3"/>
  <c r="E35" i="3"/>
  <c r="F34" i="3"/>
  <c r="G34" i="3"/>
  <c r="H34" i="3"/>
  <c r="I34" i="3"/>
  <c r="J34" i="3"/>
  <c r="K34" i="3"/>
  <c r="L34" i="3"/>
  <c r="M34" i="3"/>
  <c r="N34" i="3"/>
  <c r="E34" i="3"/>
  <c r="F31" i="3"/>
  <c r="G31" i="3"/>
  <c r="H31" i="3"/>
  <c r="I31" i="3"/>
  <c r="J31" i="3"/>
  <c r="J26" i="3" s="1"/>
  <c r="K31" i="3"/>
  <c r="K26" i="3" s="1"/>
  <c r="L31" i="3"/>
  <c r="L26" i="3" s="1"/>
  <c r="M31" i="3"/>
  <c r="M26" i="3" s="1"/>
  <c r="N31" i="3"/>
  <c r="N26" i="3" s="1"/>
  <c r="E31" i="3"/>
  <c r="F30" i="3"/>
  <c r="G30" i="3"/>
  <c r="H30" i="3"/>
  <c r="I30" i="3"/>
  <c r="E30" i="3"/>
  <c r="F29" i="3"/>
  <c r="G29" i="3"/>
  <c r="H29" i="3"/>
  <c r="I29" i="3"/>
  <c r="E29" i="3"/>
  <c r="F28" i="3"/>
  <c r="G28" i="3"/>
  <c r="H28" i="3"/>
  <c r="I28" i="3"/>
  <c r="E28" i="3"/>
  <c r="F27" i="3"/>
  <c r="G27" i="3"/>
  <c r="E27" i="3"/>
  <c r="F7" i="6"/>
  <c r="G7" i="6"/>
  <c r="E33" i="3" l="1"/>
  <c r="F58" i="3"/>
  <c r="F57" i="3" s="1"/>
  <c r="G14" i="8" s="1"/>
  <c r="F43" i="3"/>
  <c r="E58" i="3"/>
  <c r="E49" i="3"/>
  <c r="F49" i="3"/>
  <c r="G49" i="3"/>
  <c r="F26" i="3"/>
  <c r="G26" i="3"/>
  <c r="H26" i="3"/>
  <c r="I26" i="3"/>
  <c r="E26" i="3"/>
  <c r="E43" i="3"/>
  <c r="H49" i="3"/>
  <c r="I49" i="3"/>
  <c r="D22" i="7" l="1"/>
  <c r="D21" i="7"/>
  <c r="C21" i="7"/>
  <c r="C158" i="7"/>
  <c r="C157" i="7"/>
  <c r="D139" i="7"/>
  <c r="D132" i="7"/>
  <c r="D131" i="7"/>
  <c r="C131" i="7"/>
  <c r="C103" i="7"/>
  <c r="D103" i="7"/>
  <c r="E103" i="7"/>
  <c r="F103" i="7"/>
  <c r="G103" i="7"/>
  <c r="C106" i="7"/>
  <c r="D106" i="7"/>
  <c r="E106" i="7"/>
  <c r="F106" i="7"/>
  <c r="G106" i="7"/>
  <c r="C92" i="7"/>
  <c r="C91" i="7" s="1"/>
  <c r="D92" i="7"/>
  <c r="D91" i="7" s="1"/>
  <c r="E92" i="7"/>
  <c r="E91" i="7" s="1"/>
  <c r="F92" i="7"/>
  <c r="F91" i="7" s="1"/>
  <c r="G92" i="7"/>
  <c r="G91" i="7" s="1"/>
  <c r="C77" i="7"/>
  <c r="D77" i="7"/>
  <c r="E77" i="7"/>
  <c r="F77" i="7"/>
  <c r="G77" i="7"/>
  <c r="C80" i="7"/>
  <c r="D80" i="7"/>
  <c r="E80" i="7"/>
  <c r="F80" i="7"/>
  <c r="G80" i="7"/>
  <c r="L69" i="7"/>
  <c r="L68" i="7"/>
  <c r="C24" i="7"/>
  <c r="C23" i="7" s="1"/>
  <c r="D24" i="7"/>
  <c r="D23" i="7" s="1"/>
  <c r="E24" i="7"/>
  <c r="E23" i="7" s="1"/>
  <c r="F24" i="7"/>
  <c r="F23" i="7" s="1"/>
  <c r="C20" i="7"/>
  <c r="C19" i="7" s="1"/>
  <c r="D20" i="7"/>
  <c r="D19" i="7" s="1"/>
  <c r="E20" i="7"/>
  <c r="E19" i="7" s="1"/>
  <c r="F20" i="7"/>
  <c r="F19" i="7" s="1"/>
  <c r="G20" i="7"/>
  <c r="G19" i="7" s="1"/>
  <c r="C16" i="7"/>
  <c r="C15" i="7" s="1"/>
  <c r="D16" i="7"/>
  <c r="D15" i="7" s="1"/>
  <c r="E16" i="7"/>
  <c r="E15" i="7" s="1"/>
  <c r="F16" i="7"/>
  <c r="F15" i="7" s="1"/>
  <c r="G16" i="7"/>
  <c r="G15" i="7" s="1"/>
  <c r="C13" i="7"/>
  <c r="C12" i="7" s="1"/>
  <c r="D13" i="7"/>
  <c r="D12" i="7" s="1"/>
  <c r="E13" i="7"/>
  <c r="E12" i="7" s="1"/>
  <c r="F13" i="7"/>
  <c r="F12" i="7" s="1"/>
  <c r="G13" i="7"/>
  <c r="C161" i="7"/>
  <c r="C160" i="7" s="1"/>
  <c r="D161" i="7"/>
  <c r="D160" i="7" s="1"/>
  <c r="E161" i="7"/>
  <c r="E160" i="7" s="1"/>
  <c r="F161" i="7"/>
  <c r="F160" i="7" s="1"/>
  <c r="G161" i="7"/>
  <c r="G160" i="7" s="1"/>
  <c r="C165" i="7"/>
  <c r="C164" i="7" s="1"/>
  <c r="D165" i="7"/>
  <c r="D164" i="7" s="1"/>
  <c r="E165" i="7"/>
  <c r="E164" i="7" s="1"/>
  <c r="F165" i="7"/>
  <c r="F164" i="7" s="1"/>
  <c r="G165" i="7"/>
  <c r="G164" i="7" s="1"/>
  <c r="D152" i="7"/>
  <c r="D151" i="7" s="1"/>
  <c r="F152" i="7"/>
  <c r="F151" i="7" s="1"/>
  <c r="C152" i="7"/>
  <c r="C151" i="7" s="1"/>
  <c r="E152" i="7"/>
  <c r="E151" i="7" s="1"/>
  <c r="G152" i="7"/>
  <c r="G151" i="7" s="1"/>
  <c r="C156" i="7"/>
  <c r="C155" i="7" s="1"/>
  <c r="D156" i="7"/>
  <c r="D155" i="7" s="1"/>
  <c r="E156" i="7"/>
  <c r="E155" i="7" s="1"/>
  <c r="F156" i="7"/>
  <c r="F155" i="7" s="1"/>
  <c r="G156" i="7"/>
  <c r="G155" i="7" s="1"/>
  <c r="C143" i="7"/>
  <c r="C142" i="7" s="1"/>
  <c r="D143" i="7"/>
  <c r="D142" i="7" s="1"/>
  <c r="E143" i="7"/>
  <c r="E142" i="7" s="1"/>
  <c r="F143" i="7"/>
  <c r="F142" i="7" s="1"/>
  <c r="G143" i="7"/>
  <c r="G142" i="7" s="1"/>
  <c r="C147" i="7"/>
  <c r="C146" i="7" s="1"/>
  <c r="D147" i="7"/>
  <c r="D146" i="7" s="1"/>
  <c r="E147" i="7"/>
  <c r="E146" i="7" s="1"/>
  <c r="F147" i="7"/>
  <c r="F146" i="7" s="1"/>
  <c r="G147" i="7"/>
  <c r="G146" i="7" s="1"/>
  <c r="C138" i="7"/>
  <c r="C137" i="7" s="1"/>
  <c r="D138" i="7"/>
  <c r="D137" i="7" s="1"/>
  <c r="E138" i="7"/>
  <c r="E137" i="7" s="1"/>
  <c r="F138" i="7"/>
  <c r="F137" i="7" s="1"/>
  <c r="G138" i="7"/>
  <c r="G137" i="7" s="1"/>
  <c r="C135" i="7"/>
  <c r="C134" i="7" s="1"/>
  <c r="D135" i="7"/>
  <c r="D134" i="7" s="1"/>
  <c r="E135" i="7"/>
  <c r="E134" i="7" s="1"/>
  <c r="F135" i="7"/>
  <c r="F134" i="7" s="1"/>
  <c r="G135" i="7"/>
  <c r="G134" i="7" s="1"/>
  <c r="C130" i="7"/>
  <c r="C129" i="7" s="1"/>
  <c r="C128" i="7" s="1"/>
  <c r="D130" i="7"/>
  <c r="D129" i="7" s="1"/>
  <c r="D128" i="7" s="1"/>
  <c r="E130" i="7"/>
  <c r="E129" i="7" s="1"/>
  <c r="E128" i="7" s="1"/>
  <c r="F130" i="7"/>
  <c r="F129" i="7" s="1"/>
  <c r="F128" i="7" s="1"/>
  <c r="G130" i="7"/>
  <c r="G129" i="7" s="1"/>
  <c r="G128" i="7" s="1"/>
  <c r="C121" i="7"/>
  <c r="C120" i="7" s="1"/>
  <c r="D121" i="7"/>
  <c r="D120" i="7" s="1"/>
  <c r="E121" i="7"/>
  <c r="E120" i="7" s="1"/>
  <c r="F121" i="7"/>
  <c r="F120" i="7" s="1"/>
  <c r="G121" i="7"/>
  <c r="G120" i="7" s="1"/>
  <c r="C125" i="7"/>
  <c r="C124" i="7" s="1"/>
  <c r="D125" i="7"/>
  <c r="D124" i="7" s="1"/>
  <c r="E125" i="7"/>
  <c r="E124" i="7" s="1"/>
  <c r="F125" i="7"/>
  <c r="F124" i="7" s="1"/>
  <c r="G125" i="7"/>
  <c r="G124" i="7" s="1"/>
  <c r="C117" i="7"/>
  <c r="C116" i="7" s="1"/>
  <c r="C115" i="7" s="1"/>
  <c r="D117" i="7"/>
  <c r="D116" i="7" s="1"/>
  <c r="D115" i="7" s="1"/>
  <c r="E117" i="7"/>
  <c r="E116" i="7" s="1"/>
  <c r="E115" i="7" s="1"/>
  <c r="F117" i="7"/>
  <c r="F116" i="7" s="1"/>
  <c r="F115" i="7" s="1"/>
  <c r="G117" i="7"/>
  <c r="G116" i="7" s="1"/>
  <c r="G115" i="7" s="1"/>
  <c r="C113" i="7"/>
  <c r="C112" i="7" s="1"/>
  <c r="C111" i="7" s="1"/>
  <c r="D113" i="7"/>
  <c r="D112" i="7" s="1"/>
  <c r="D111" i="7" s="1"/>
  <c r="E113" i="7"/>
  <c r="E112" i="7" s="1"/>
  <c r="E111" i="7" s="1"/>
  <c r="F113" i="7"/>
  <c r="F112" i="7" s="1"/>
  <c r="F111" i="7" s="1"/>
  <c r="G113" i="7"/>
  <c r="G112" i="7" s="1"/>
  <c r="G111" i="7" s="1"/>
  <c r="C109" i="7"/>
  <c r="C108" i="7" s="1"/>
  <c r="D109" i="7"/>
  <c r="D108" i="7" s="1"/>
  <c r="E109" i="7"/>
  <c r="E108" i="7" s="1"/>
  <c r="F109" i="7"/>
  <c r="F108" i="7" s="1"/>
  <c r="G109" i="7"/>
  <c r="G108" i="7" s="1"/>
  <c r="C99" i="7"/>
  <c r="C98" i="7" s="1"/>
  <c r="D99" i="7"/>
  <c r="D98" i="7" s="1"/>
  <c r="E99" i="7"/>
  <c r="E98" i="7" s="1"/>
  <c r="F99" i="7"/>
  <c r="F98" i="7" s="1"/>
  <c r="G99" i="7"/>
  <c r="G98" i="7" s="1"/>
  <c r="C96" i="7"/>
  <c r="C95" i="7" s="1"/>
  <c r="D96" i="7"/>
  <c r="D95" i="7" s="1"/>
  <c r="E96" i="7"/>
  <c r="E95" i="7" s="1"/>
  <c r="F96" i="7"/>
  <c r="F95" i="7" s="1"/>
  <c r="G96" i="7"/>
  <c r="G95" i="7" s="1"/>
  <c r="C88" i="7"/>
  <c r="C87" i="7" s="1"/>
  <c r="D88" i="7"/>
  <c r="D87" i="7" s="1"/>
  <c r="E88" i="7"/>
  <c r="E87" i="7" s="1"/>
  <c r="F88" i="7"/>
  <c r="F87" i="7" s="1"/>
  <c r="G88" i="7"/>
  <c r="G87" i="7" s="1"/>
  <c r="C83" i="7"/>
  <c r="C82" i="7" s="1"/>
  <c r="D83" i="7"/>
  <c r="D82" i="7" s="1"/>
  <c r="E83" i="7"/>
  <c r="E82" i="7" s="1"/>
  <c r="F83" i="7"/>
  <c r="F82" i="7" s="1"/>
  <c r="G83" i="7"/>
  <c r="G82" i="7" s="1"/>
  <c r="C74" i="7"/>
  <c r="C73" i="7" s="1"/>
  <c r="D74" i="7"/>
  <c r="D73" i="7" s="1"/>
  <c r="E74" i="7"/>
  <c r="E73" i="7" s="1"/>
  <c r="F74" i="7"/>
  <c r="F73" i="7" s="1"/>
  <c r="G74" i="7"/>
  <c r="G73" i="7" s="1"/>
  <c r="C70" i="7"/>
  <c r="C69" i="7" s="1"/>
  <c r="D70" i="7"/>
  <c r="D69" i="7" s="1"/>
  <c r="E70" i="7"/>
  <c r="E69" i="7" s="1"/>
  <c r="F70" i="7"/>
  <c r="F69" i="7" s="1"/>
  <c r="G70" i="7"/>
  <c r="G69" i="7" s="1"/>
  <c r="C66" i="7"/>
  <c r="C65" i="7" s="1"/>
  <c r="D66" i="7"/>
  <c r="D65" i="7" s="1"/>
  <c r="E66" i="7"/>
  <c r="E65" i="7" s="1"/>
  <c r="F66" i="7"/>
  <c r="F65" i="7" s="1"/>
  <c r="G66" i="7"/>
  <c r="G65" i="7" s="1"/>
  <c r="C62" i="7"/>
  <c r="C61" i="7" s="1"/>
  <c r="D62" i="7"/>
  <c r="D61" i="7" s="1"/>
  <c r="E62" i="7"/>
  <c r="E61" i="7" s="1"/>
  <c r="F62" i="7"/>
  <c r="F61" i="7" s="1"/>
  <c r="G62" i="7"/>
  <c r="G61" i="7" s="1"/>
  <c r="C59" i="7"/>
  <c r="C58" i="7" s="1"/>
  <c r="D59" i="7"/>
  <c r="D58" i="7" s="1"/>
  <c r="E59" i="7"/>
  <c r="E58" i="7" s="1"/>
  <c r="F59" i="7"/>
  <c r="F58" i="7" s="1"/>
  <c r="G59" i="7"/>
  <c r="G58" i="7" s="1"/>
  <c r="C55" i="7"/>
  <c r="C54" i="7" s="1"/>
  <c r="D55" i="7"/>
  <c r="D54" i="7" s="1"/>
  <c r="E55" i="7"/>
  <c r="E54" i="7" s="1"/>
  <c r="F55" i="7"/>
  <c r="F54" i="7" s="1"/>
  <c r="G55" i="7"/>
  <c r="G54" i="7" s="1"/>
  <c r="C47" i="7"/>
  <c r="C46" i="7" s="1"/>
  <c r="D47" i="7"/>
  <c r="D46" i="7" s="1"/>
  <c r="E47" i="7"/>
  <c r="E46" i="7" s="1"/>
  <c r="F47" i="7"/>
  <c r="F46" i="7" s="1"/>
  <c r="G47" i="7"/>
  <c r="G46" i="7" s="1"/>
  <c r="C50" i="7"/>
  <c r="C49" i="7" s="1"/>
  <c r="D50" i="7"/>
  <c r="D49" i="7" s="1"/>
  <c r="E50" i="7"/>
  <c r="E49" i="7" s="1"/>
  <c r="F50" i="7"/>
  <c r="F49" i="7" s="1"/>
  <c r="G50" i="7"/>
  <c r="G49" i="7" s="1"/>
  <c r="C44" i="7"/>
  <c r="C43" i="7" s="1"/>
  <c r="D44" i="7"/>
  <c r="D43" i="7" s="1"/>
  <c r="E44" i="7"/>
  <c r="E43" i="7" s="1"/>
  <c r="F44" i="7"/>
  <c r="F43" i="7" s="1"/>
  <c r="G44" i="7"/>
  <c r="C41" i="7"/>
  <c r="C40" i="7" s="1"/>
  <c r="D41" i="7"/>
  <c r="D40" i="7" s="1"/>
  <c r="E41" i="7"/>
  <c r="E40" i="7" s="1"/>
  <c r="F41" i="7"/>
  <c r="F40" i="7" s="1"/>
  <c r="G41" i="7"/>
  <c r="C38" i="7"/>
  <c r="C37" i="7" s="1"/>
  <c r="D38" i="7"/>
  <c r="D37" i="7" s="1"/>
  <c r="F38" i="7"/>
  <c r="F37" i="7" s="1"/>
  <c r="G38" i="7"/>
  <c r="G37" i="7" s="1"/>
  <c r="E38" i="7"/>
  <c r="E37" i="7" s="1"/>
  <c r="C30" i="7"/>
  <c r="C29" i="7" s="1"/>
  <c r="C28" i="7" s="1"/>
  <c r="D30" i="7"/>
  <c r="D29" i="7" s="1"/>
  <c r="D28" i="7" s="1"/>
  <c r="F30" i="7"/>
  <c r="F29" i="7" s="1"/>
  <c r="F28" i="7" s="1"/>
  <c r="G30" i="7"/>
  <c r="G29" i="7" s="1"/>
  <c r="G28" i="7" s="1"/>
  <c r="E30" i="7"/>
  <c r="E29" i="7" s="1"/>
  <c r="E28" i="7" s="1"/>
  <c r="G24" i="7"/>
  <c r="G23" i="7" s="1"/>
  <c r="G12" i="7"/>
  <c r="E141" i="7" l="1"/>
  <c r="G76" i="7"/>
  <c r="C76" i="7"/>
  <c r="G159" i="7"/>
  <c r="F76" i="7"/>
  <c r="E119" i="7"/>
  <c r="G133" i="7"/>
  <c r="E53" i="7"/>
  <c r="F133" i="7"/>
  <c r="F159" i="7"/>
  <c r="E11" i="7"/>
  <c r="F119" i="7"/>
  <c r="D102" i="7"/>
  <c r="C119" i="7"/>
  <c r="E133" i="7"/>
  <c r="D141" i="7"/>
  <c r="C102" i="7"/>
  <c r="D36" i="7"/>
  <c r="G53" i="7"/>
  <c r="D76" i="7"/>
  <c r="D68" i="7" s="1"/>
  <c r="F102" i="7"/>
  <c r="G119" i="7"/>
  <c r="F150" i="7"/>
  <c r="E159" i="7"/>
  <c r="E76" i="7"/>
  <c r="G102" i="7"/>
  <c r="G86" i="7" s="1"/>
  <c r="G150" i="7"/>
  <c r="E102" i="7"/>
  <c r="E86" i="7" s="1"/>
  <c r="G141" i="7"/>
  <c r="D159" i="7"/>
  <c r="C159" i="7"/>
  <c r="F36" i="7"/>
  <c r="E36" i="7"/>
  <c r="F53" i="7"/>
  <c r="D119" i="7"/>
  <c r="F141" i="7"/>
  <c r="D86" i="7"/>
  <c r="C133" i="7"/>
  <c r="D11" i="7"/>
  <c r="D10" i="7" s="1"/>
  <c r="C11" i="7"/>
  <c r="D133" i="7"/>
  <c r="E150" i="7"/>
  <c r="F11" i="7"/>
  <c r="D150" i="7"/>
  <c r="C150" i="7"/>
  <c r="C141" i="7"/>
  <c r="C86" i="7"/>
  <c r="C68" i="7"/>
  <c r="D53" i="7"/>
  <c r="C53" i="7"/>
  <c r="C36" i="7"/>
  <c r="G11" i="7"/>
  <c r="E68" i="7"/>
  <c r="E10" i="7" l="1"/>
  <c r="D9" i="5" s="1"/>
  <c r="C52" i="7"/>
  <c r="C10" i="7"/>
  <c r="B9" i="5" s="1"/>
  <c r="C9" i="7"/>
  <c r="C5" i="7" s="1"/>
  <c r="C9" i="5"/>
  <c r="E52" i="7"/>
  <c r="D52" i="7"/>
  <c r="C10" i="5" s="1"/>
  <c r="D9" i="7" l="1"/>
  <c r="D5" i="7" s="1"/>
  <c r="E9" i="7"/>
  <c r="E5" i="7" s="1"/>
  <c r="D10" i="5"/>
  <c r="D7" i="5" s="1"/>
  <c r="D5" i="5" s="1"/>
  <c r="C7" i="5"/>
  <c r="C5" i="5" s="1"/>
  <c r="B10" i="5"/>
  <c r="B7" i="5" s="1"/>
  <c r="B5" i="5" s="1"/>
  <c r="F13" i="3"/>
  <c r="G13" i="3"/>
  <c r="H13" i="3"/>
  <c r="I13" i="3"/>
  <c r="E13" i="3"/>
  <c r="F10" i="3"/>
  <c r="G10" i="3"/>
  <c r="H10" i="3"/>
  <c r="I10" i="3"/>
  <c r="L10" i="3"/>
  <c r="M10" i="3"/>
  <c r="N10" i="3"/>
  <c r="E10" i="3"/>
  <c r="E7" i="3" l="1"/>
  <c r="G7" i="3"/>
  <c r="H20" i="8"/>
  <c r="F22" i="8"/>
  <c r="F54" i="8" l="1"/>
  <c r="E7" i="6" l="1"/>
  <c r="F55" i="8"/>
  <c r="N14" i="3" l="1"/>
  <c r="J16" i="3" l="1"/>
  <c r="J8" i="3"/>
  <c r="J14" i="3"/>
  <c r="J9" i="3"/>
  <c r="J15" i="3"/>
  <c r="J10" i="3" l="1"/>
  <c r="F86" i="7"/>
  <c r="G68" i="7"/>
  <c r="G52" i="7" s="1"/>
  <c r="F68" i="7"/>
  <c r="G40" i="7"/>
  <c r="G43" i="7"/>
  <c r="F52" i="7" l="1"/>
  <c r="E10" i="5" s="1"/>
  <c r="F10" i="5"/>
  <c r="G36" i="7"/>
  <c r="G10" i="7" s="1"/>
  <c r="F9" i="5" s="1"/>
  <c r="F7" i="5" s="1"/>
  <c r="F5" i="5" s="1"/>
  <c r="F10" i="7"/>
  <c r="F9" i="7" l="1"/>
  <c r="F5" i="7" s="1"/>
  <c r="E9" i="5"/>
  <c r="E7" i="5" s="1"/>
  <c r="E5" i="5" s="1"/>
  <c r="G9" i="7"/>
  <c r="G5" i="7" s="1"/>
  <c r="H7" i="6"/>
  <c r="H5" i="6" s="1"/>
  <c r="H15" i="6" s="1"/>
  <c r="I7" i="6"/>
  <c r="I5" i="6" s="1"/>
  <c r="I15" i="6" s="1"/>
  <c r="F8" i="7" l="1"/>
  <c r="F7" i="7" s="1"/>
  <c r="F6" i="7" s="1"/>
  <c r="G8" i="7"/>
  <c r="G7" i="7" s="1"/>
  <c r="G6" i="7" s="1"/>
  <c r="G21" i="8"/>
  <c r="F21" i="8"/>
  <c r="G5" i="6"/>
  <c r="G15" i="6" s="1"/>
  <c r="E5" i="6" l="1"/>
  <c r="E15" i="6" s="1"/>
  <c r="F5" i="6"/>
  <c r="F15" i="6" s="1"/>
  <c r="F9" i="8"/>
  <c r="F61" i="8" s="1"/>
  <c r="H58" i="3"/>
  <c r="H57" i="3" s="1"/>
  <c r="I58" i="3"/>
  <c r="I57" i="3" s="1"/>
  <c r="H47" i="3"/>
  <c r="I47" i="3"/>
  <c r="I33" i="3"/>
  <c r="I25" i="3" s="1"/>
  <c r="I43" i="3"/>
  <c r="H43" i="3"/>
  <c r="I14" i="8" l="1"/>
  <c r="I24" i="8" s="1"/>
  <c r="J14" i="8"/>
  <c r="J24" i="8" s="1"/>
  <c r="H33" i="3"/>
  <c r="H17" i="3"/>
  <c r="I21" i="8" s="1"/>
  <c r="I17" i="3"/>
  <c r="J21" i="8" s="1"/>
  <c r="G58" i="3"/>
  <c r="G57" i="3" s="1"/>
  <c r="H14" i="8" s="1"/>
  <c r="G47" i="3"/>
  <c r="G43" i="3"/>
  <c r="G33" i="3"/>
  <c r="J13" i="8" l="1"/>
  <c r="J23" i="8" s="1"/>
  <c r="G25" i="3"/>
  <c r="H13" i="8" s="1"/>
  <c r="H25" i="3"/>
  <c r="H24" i="8"/>
  <c r="H7" i="3"/>
  <c r="I20" i="8" s="1"/>
  <c r="I7" i="3"/>
  <c r="J20" i="8" s="1"/>
  <c r="M25" i="3"/>
  <c r="N25" i="3"/>
  <c r="G17" i="3"/>
  <c r="I13" i="8" l="1"/>
  <c r="K7" i="3"/>
  <c r="I23" i="8"/>
  <c r="H23" i="8"/>
  <c r="H21" i="8"/>
  <c r="L7" i="3"/>
  <c r="E8" i="5"/>
  <c r="F8" i="5"/>
  <c r="J7" i="3"/>
  <c r="M7" i="3" s="1"/>
  <c r="L25" i="3"/>
  <c r="F47" i="3"/>
  <c r="F33" i="3"/>
  <c r="F25" i="3" l="1"/>
  <c r="G13" i="8" s="1"/>
  <c r="D8" i="5"/>
  <c r="E57" i="3"/>
  <c r="F14" i="8" s="1"/>
  <c r="E47" i="3"/>
  <c r="E25" i="3" s="1"/>
  <c r="F13" i="8" s="1"/>
  <c r="K25" i="3" l="1"/>
  <c r="C8" i="5"/>
  <c r="K16" i="3"/>
  <c r="K8" i="3"/>
  <c r="K14" i="3"/>
  <c r="K9" i="3"/>
  <c r="K15" i="3"/>
  <c r="J39" i="8"/>
  <c r="H39" i="8"/>
  <c r="F39" i="8"/>
  <c r="J48" i="8"/>
  <c r="J55" i="8"/>
  <c r="H55" i="8"/>
  <c r="H48" i="8"/>
  <c r="F48" i="8"/>
  <c r="G48" i="8"/>
  <c r="I48" i="8"/>
  <c r="G55" i="8"/>
  <c r="I55" i="8"/>
  <c r="K10" i="3" l="1"/>
  <c r="J25" i="3"/>
  <c r="F19" i="8"/>
  <c r="F69" i="8" s="1"/>
  <c r="B8" i="5" l="1"/>
  <c r="F12" i="8"/>
  <c r="I39" i="8"/>
  <c r="G39" i="8"/>
  <c r="J33" i="8"/>
  <c r="I33" i="8"/>
  <c r="H33" i="8"/>
  <c r="G33" i="8"/>
  <c r="F33" i="8"/>
  <c r="J22" i="8"/>
  <c r="J70" i="8" s="1"/>
  <c r="I22" i="8"/>
  <c r="I70" i="8" s="1"/>
  <c r="H22" i="8"/>
  <c r="H70" i="8" s="1"/>
  <c r="G22" i="8"/>
  <c r="G70" i="8" s="1"/>
  <c r="F70" i="8"/>
  <c r="F71" i="8" s="1"/>
  <c r="J19" i="8"/>
  <c r="J69" i="8" s="1"/>
  <c r="I19" i="8"/>
  <c r="I69" i="8" s="1"/>
  <c r="H19" i="8"/>
  <c r="H69" i="8" s="1"/>
  <c r="G19" i="8"/>
  <c r="G69" i="8" s="1"/>
  <c r="J12" i="8"/>
  <c r="J62" i="8" s="1"/>
  <c r="I12" i="8"/>
  <c r="I62" i="8" s="1"/>
  <c r="H12" i="8"/>
  <c r="H62" i="8" s="1"/>
  <c r="G12" i="8"/>
  <c r="G62" i="8" s="1"/>
  <c r="J9" i="8"/>
  <c r="J61" i="8" s="1"/>
  <c r="I9" i="8"/>
  <c r="I61" i="8" s="1"/>
  <c r="H9" i="8"/>
  <c r="H61" i="8" s="1"/>
  <c r="G9" i="8"/>
  <c r="G61" i="8" s="1"/>
  <c r="J63" i="8" l="1"/>
  <c r="H63" i="8"/>
  <c r="I71" i="8"/>
  <c r="F15" i="8"/>
  <c r="F62" i="8"/>
  <c r="F63" i="8" s="1"/>
  <c r="G71" i="8"/>
  <c r="G63" i="8"/>
  <c r="G15" i="8"/>
  <c r="I63" i="8"/>
  <c r="H71" i="8"/>
  <c r="J71" i="8"/>
  <c r="F25" i="8"/>
  <c r="J25" i="8"/>
  <c r="J15" i="8"/>
  <c r="H25" i="8"/>
  <c r="H15" i="8"/>
  <c r="G25" i="8"/>
  <c r="I15" i="8"/>
  <c r="I25" i="8"/>
</calcChain>
</file>

<file path=xl/sharedStrings.xml><?xml version="1.0" encoding="utf-8"?>
<sst xmlns="http://schemas.openxmlformats.org/spreadsheetml/2006/main" count="470" uniqueCount="142">
  <si>
    <t>PRIHODI UKUPNO</t>
  </si>
  <si>
    <t>PRIHODI POSLOVANJA</t>
  </si>
  <si>
    <t>RASHODI UKUPNO</t>
  </si>
  <si>
    <t>RAZLIKA - VIŠAK / MANJAK</t>
  </si>
  <si>
    <t>NETO FINANCIRANJE</t>
  </si>
  <si>
    <t>Naziv prihoda</t>
  </si>
  <si>
    <t>Razred</t>
  </si>
  <si>
    <t>Skupina</t>
  </si>
  <si>
    <t>Izvor</t>
  </si>
  <si>
    <t>Prihodi poslovanja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</si>
  <si>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</si>
  <si>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</si>
  <si>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</si>
  <si>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</si>
  <si>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</si>
  <si>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</si>
  <si>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</si>
  <si>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</si>
  <si>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</si>
  <si>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</si>
  <si>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</si>
  <si>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</si>
  <si>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</si>
  <si>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</si>
  <si>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</si>
  <si>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</si>
  <si>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</si>
  <si>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</si>
  <si>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</si>
  <si>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</si>
  <si>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</si>
  <si>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</si>
  <si>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</si>
  <si>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</si>
  <si>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</si>
  <si>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</si>
  <si>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EUR</t>
  </si>
  <si>
    <t>KN</t>
  </si>
  <si>
    <t>Izvršenje 
2021.**</t>
  </si>
  <si>
    <t>Plan 
2022.**</t>
  </si>
  <si>
    <t>Plan 
za 2023.</t>
  </si>
  <si>
    <t>Izvršenje 
2021.</t>
  </si>
  <si>
    <t>Plan 
2022.</t>
  </si>
  <si>
    <t>Brojčana oznaka i naziv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</si>
  <si>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</si>
  <si>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</si>
  <si>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</si>
  <si>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</si>
  <si>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</si>
  <si>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</si>
  <si>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</si>
  <si>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>4.9.</t>
  </si>
  <si>
    <t>2.9.</t>
  </si>
  <si>
    <t>Prihodi od imovine</t>
  </si>
  <si>
    <t>3.9.</t>
  </si>
  <si>
    <t>Prihodi od upravnih i administrativnih pristojbi, pristojbi po posebnim propisima i naknada</t>
  </si>
  <si>
    <t>6.5.</t>
  </si>
  <si>
    <t>Prihodi od prodaje proizvoda i robe te pruženih usluga, prihodi od donacija te povrati po protestiranim jamstvima</t>
  </si>
  <si>
    <t>5.8.</t>
  </si>
  <si>
    <t>1.1.</t>
  </si>
  <si>
    <t>4.1.</t>
  </si>
  <si>
    <t>3.1.</t>
  </si>
  <si>
    <t>Financijski rashodi</t>
  </si>
  <si>
    <t>Pomoći dane u inozemstvo i unutar općeg proračuna</t>
  </si>
  <si>
    <t>Naknade građanima i kućanstvima na temelju osiguranja i druge naknade</t>
  </si>
  <si>
    <t>5.1.</t>
  </si>
  <si>
    <t>Vlastiti izvori</t>
  </si>
  <si>
    <t>Rezultat poslovanja</t>
  </si>
  <si>
    <t xml:space="preserve">UKUPNO RASHODI / IZDACI	</t>
  </si>
  <si>
    <t>Korisnik 009 OSNOVNA ŠKOLA MIHAELA ŠILOBODA</t>
  </si>
  <si>
    <t>Razdjel 004 UPRAVNI ODJEL ZA DRUŠTVENE DJELATNOSTI</t>
  </si>
  <si>
    <t>Glava 00430 OSNOVNE ŠKOLE</t>
  </si>
  <si>
    <t>14267 Osnovna škola  Mihaela Šiloboda</t>
  </si>
  <si>
    <t>Program 4070 DECENTRALIZIRANE FUNKCIJE</t>
  </si>
  <si>
    <t>Aktivnost A407001 Materijalni rashodi</t>
  </si>
  <si>
    <t>Izvor 1.1. GRAD SAMOBOR-  Opći prihodi i  primici</t>
  </si>
  <si>
    <t>3 Rashodi poslovanja</t>
  </si>
  <si>
    <t>32 Materijalni rashodi</t>
  </si>
  <si>
    <t>Izvor 2.9. OSNOVNE ŠKOLE - VLASTITI PRIHODI</t>
  </si>
  <si>
    <t>34 Financijski rashodi</t>
  </si>
  <si>
    <t>Izvor 3.1. GRAD SAMOBOR-POSEBNE NAMJENE</t>
  </si>
  <si>
    <t>Izvor 4.9. OSNOVNE ŠKOLE - PRIHODI OD POMOĆI</t>
  </si>
  <si>
    <t>37 Naknade građanima i kućanstvima na temelju osiguranja i druge naknade</t>
  </si>
  <si>
    <t>Aktivnost A407012 Rashodi za zaposlene - OŠ Mihaela Šiloboda</t>
  </si>
  <si>
    <t>31 Rashodi za zaposlene</t>
  </si>
  <si>
    <t>Kapitalni projekt K407001 Ulaganja na materijalnoj imovini</t>
  </si>
  <si>
    <t>4 Rashodi za nabavu nefinancijske imovine</t>
  </si>
  <si>
    <t>42 Rashodi za nabavu proizvedene dugotrajne imovine</t>
  </si>
  <si>
    <t>Izvor 5.8. OSNOVNE ŠKOLE - PRIHODI OD DONACIJA</t>
  </si>
  <si>
    <t>Izvor 6.5. OSNOVNE ŠKOLE - PRIHODI OD NEFINANCIJSKE IMOVINE</t>
  </si>
  <si>
    <t>Program 4071 DODATNE POTREBE U OSNOVNOM ŠKOLSTVU</t>
  </si>
  <si>
    <t>Aktivnost A407101 Izborna nastava i ostale izvannastavne aktivnosti</t>
  </si>
  <si>
    <t>36 Pomoći dane u inozemstvo i unutar općeg proračuna</t>
  </si>
  <si>
    <t>Aktivnost A407103 Produženi boravak i školska prehrana</t>
  </si>
  <si>
    <t>Izvor 3.9. OSNOVNE ŠKOLE - POSEBNE NAMJENE</t>
  </si>
  <si>
    <t>Aktivnost A407104 Ostali programi u osnovnom obrazovanju</t>
  </si>
  <si>
    <t>Tekući projekt T407105 Zaklada "Hrvatska za djecu"- školska kuhinja</t>
  </si>
  <si>
    <t>Izvor 5.1. GRAD SAMOBOR-PRIHODI OD DONACIJA</t>
  </si>
  <si>
    <t>Tekući projekt T407106 Školska shema</t>
  </si>
  <si>
    <t>Izvor 4.1. GRAD SAMOBOR- POMOĆI</t>
  </si>
  <si>
    <t>Tekući projekt T407115 Vjetar u leđa - pomoćnici u nastavi - faza III</t>
  </si>
  <si>
    <t>Tekući projekt T407116 Pomoćnici u nastavi financirani iz Proračuna Grada</t>
  </si>
  <si>
    <t>Tekući projekt T407122 Pripravništvo HZZ - OŠ M.Šiloboda</t>
  </si>
  <si>
    <t>Tekući projekt T407133 Vjetar u leđa - faza IV - OŠ M. Šiloboda</t>
  </si>
  <si>
    <t>Tekući projekt T407139 Vjetar u leđa - faza V - OŠ M. Šiloboda</t>
  </si>
  <si>
    <t>NAZIV</t>
  </si>
  <si>
    <t>RAZLIKA VIŠAK/MANJAK IZ PRETHODNE(IH) GODINE KOJI ĆE SE RASPOREDITI/POKRITI</t>
  </si>
  <si>
    <t>09 OBRAZOVANJE</t>
  </si>
  <si>
    <t>091 Predškolsko i osnovno obrazovanje</t>
  </si>
  <si>
    <t>0912  Osnovno obrazovanje</t>
  </si>
  <si>
    <t xml:space="preserve">A.) RAČUN PRIHODA I RASHODA </t>
  </si>
  <si>
    <t>A.) SAŽETAK RAČUNA PRIHODA I RASHODA</t>
  </si>
  <si>
    <t>B.) RAČUN FINANCIRANJA</t>
  </si>
  <si>
    <t>C.) PRENESENI VIŠAK/MANJAK PRIHODA NAD RASHODIMA</t>
  </si>
  <si>
    <t>Osnovne škole  - Posebne namjene</t>
  </si>
  <si>
    <t>Osnovne škole  - Prihodi od nefinancijske imovine</t>
  </si>
  <si>
    <t>Osnovne škole - vlastiti prihodi</t>
  </si>
  <si>
    <t>Osnovne škole - prihodi od donacija</t>
  </si>
  <si>
    <t>Grad Samobor - Opći prihodi i primici</t>
  </si>
  <si>
    <t>Osnovne škole - Vlastiti prihodi</t>
  </si>
  <si>
    <t>Grad Samobor - Posebne namjene</t>
  </si>
  <si>
    <t>Osnovne škole - Posebne namjene</t>
  </si>
  <si>
    <t>Grada Samobor - Pomoći</t>
  </si>
  <si>
    <t>Osnovne škole - Prihodi od pomoći</t>
  </si>
  <si>
    <t>Grad Samobor - Prihodi od donacija</t>
  </si>
  <si>
    <t>Osnovne škole - Prihodi od donacija</t>
  </si>
  <si>
    <t>Osnovne škole - Prihodi od nefinancijske imovine</t>
  </si>
  <si>
    <t>960 Dodatne usluge u obrazovanju</t>
  </si>
  <si>
    <t>Grad Samobor - Pomoći</t>
  </si>
  <si>
    <t>Izvršenje 2022.</t>
  </si>
  <si>
    <t>Plan 2023.</t>
  </si>
  <si>
    <t>Plan za 2024.</t>
  </si>
  <si>
    <t>Projekcija 
za 2026.</t>
  </si>
  <si>
    <t>38 Ostale tekuće donacije iz naravi</t>
  </si>
  <si>
    <t>Tekući projekt T407145 Vjetar u leđa - faza VI (SF.2.4.06.01) - OŠ M. Šiloboda</t>
  </si>
  <si>
    <t>9 Vlastiti izvori</t>
  </si>
  <si>
    <t>92 Rezultat poslovanja</t>
  </si>
  <si>
    <t xml:space="preserve"> PRIJEDLOG FINANCIJSKOG PLAN OSNOVNE ŠKOLE MIHAELA ŠILOBODA ZA 2024. I PROJEKCIJA ZA 2025. I 2026. GODINU</t>
  </si>
  <si>
    <t>Plan 
za 2024.</t>
  </si>
  <si>
    <t>Izvršenje 
2022.</t>
  </si>
  <si>
    <t>Plan 
2023.</t>
  </si>
  <si>
    <t>Ostale tekuće donacije iz naravi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</si>
</sst>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8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11" fillId="0" borderId="11" xfId="1" applyFont="1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8" fillId="0" borderId="0" xfId="0" quotePrefix="1" applyFont="1" applyAlignment="1">
      <alignment horizontal="left" wrapText="1"/>
    </xf>
    <xf numFmtId="0" fontId="19" fillId="0" borderId="0" xfId="0" applyFont="1" applyAlignment="1">
      <alignment wrapText="1"/>
    </xf>
    <xf numFmtId="3" fontId="12" fillId="0" borderId="0" xfId="0" applyNumberFormat="1" applyFont="1" applyAlignment="1">
      <alignment horizontal="right"/>
    </xf>
    <xf numFmtId="0" fontId="16" fillId="0" borderId="0" xfId="0" applyFont="1"/>
    <xf numFmtId="0" fontId="12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8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21" fillId="0" borderId="0" xfId="0" applyFont="1"/>
    <xf numFmtId="0" fontId="12" fillId="0" borderId="0" xfId="0" quotePrefix="1" applyFont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horizontal="right"/>
    </xf>
    <xf numFmtId="0" fontId="26" fillId="0" borderId="2" xfId="0" applyFont="1" applyBorder="1" applyAlignment="1">
      <alignment vertical="center" wrapText="1"/>
    </xf>
    <xf numFmtId="0" fontId="26" fillId="0" borderId="4" xfId="0" applyFont="1" applyBorder="1" applyAlignment="1">
      <alignment vertical="center"/>
    </xf>
    <xf numFmtId="3" fontId="24" fillId="0" borderId="3" xfId="0" applyNumberFormat="1" applyFont="1" applyBorder="1" applyAlignment="1">
      <alignment horizontal="right"/>
    </xf>
    <xf numFmtId="0" fontId="26" fillId="0" borderId="2" xfId="0" applyFont="1" applyBorder="1" applyAlignment="1">
      <alignment vertical="center"/>
    </xf>
    <xf numFmtId="0" fontId="25" fillId="3" borderId="1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11" fillId="0" borderId="12" xfId="1" applyFont="1" applyBorder="1"/>
    <xf numFmtId="0" fontId="13" fillId="5" borderId="3" xfId="0" applyFont="1" applyFill="1" applyBorder="1" applyAlignment="1">
      <alignment horizontal="left"/>
    </xf>
    <xf numFmtId="0" fontId="16" fillId="0" borderId="2" xfId="0" applyFont="1" applyBorder="1"/>
    <xf numFmtId="3" fontId="24" fillId="5" borderId="3" xfId="0" applyNumberFormat="1" applyFont="1" applyFill="1" applyBorder="1" applyAlignment="1">
      <alignment horizontal="right"/>
    </xf>
    <xf numFmtId="3" fontId="24" fillId="5" borderId="3" xfId="0" quotePrefix="1" applyNumberFormat="1" applyFont="1" applyFill="1" applyBorder="1" applyAlignment="1">
      <alignment horizontal="right"/>
    </xf>
    <xf numFmtId="3" fontId="23" fillId="4" borderId="3" xfId="0" applyNumberFormat="1" applyFont="1" applyFill="1" applyBorder="1" applyAlignment="1">
      <alignment horizontal="right"/>
    </xf>
    <xf numFmtId="3" fontId="23" fillId="4" borderId="3" xfId="0" quotePrefix="1" applyNumberFormat="1" applyFont="1" applyFill="1" applyBorder="1" applyAlignment="1">
      <alignment horizontal="right"/>
    </xf>
    <xf numFmtId="0" fontId="24" fillId="5" borderId="1" xfId="0" applyFont="1" applyFill="1" applyBorder="1" applyAlignment="1">
      <alignment horizontal="left" vertical="center"/>
    </xf>
    <xf numFmtId="0" fontId="13" fillId="0" borderId="2" xfId="0" applyFont="1" applyBorder="1"/>
    <xf numFmtId="0" fontId="23" fillId="5" borderId="2" xfId="0" applyFont="1" applyFill="1" applyBorder="1" applyAlignment="1">
      <alignment horizontal="left" vertical="center"/>
    </xf>
    <xf numFmtId="3" fontId="25" fillId="0" borderId="3" xfId="0" applyNumberFormat="1" applyFont="1" applyBorder="1" applyAlignment="1">
      <alignment horizontal="right"/>
    </xf>
    <xf numFmtId="0" fontId="26" fillId="5" borderId="1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/>
    </xf>
    <xf numFmtId="4" fontId="0" fillId="0" borderId="0" xfId="0" applyNumberFormat="1"/>
    <xf numFmtId="0" fontId="27" fillId="2" borderId="3" xfId="0" quotePrefix="1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right"/>
    </xf>
    <xf numFmtId="0" fontId="17" fillId="0" borderId="3" xfId="5" applyFont="1" applyFill="1" applyBorder="1" applyAlignment="1">
      <alignment horizontal="left" vertical="center" wrapText="1"/>
    </xf>
    <xf numFmtId="0" fontId="4" fillId="0" borderId="3" xfId="5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4" fontId="29" fillId="0" borderId="0" xfId="0" applyNumberFormat="1" applyFont="1"/>
    <xf numFmtId="0" fontId="30" fillId="6" borderId="0" xfId="0" applyFont="1" applyFill="1"/>
    <xf numFmtId="4" fontId="30" fillId="6" borderId="0" xfId="0" applyNumberFormat="1" applyFont="1" applyFill="1"/>
    <xf numFmtId="0" fontId="31" fillId="7" borderId="0" xfId="0" applyFont="1" applyFill="1"/>
    <xf numFmtId="4" fontId="31" fillId="7" borderId="0" xfId="0" applyNumberFormat="1" applyFont="1" applyFill="1"/>
    <xf numFmtId="0" fontId="31" fillId="8" borderId="0" xfId="0" applyFont="1" applyFill="1"/>
    <xf numFmtId="4" fontId="31" fillId="8" borderId="0" xfId="0" applyNumberFormat="1" applyFont="1" applyFill="1"/>
    <xf numFmtId="0" fontId="31" fillId="9" borderId="0" xfId="0" applyFont="1" applyFill="1"/>
    <xf numFmtId="4" fontId="31" fillId="9" borderId="0" xfId="0" applyNumberFormat="1" applyFont="1" applyFill="1"/>
    <xf numFmtId="0" fontId="30" fillId="10" borderId="0" xfId="0" applyFont="1" applyFill="1"/>
    <xf numFmtId="4" fontId="30" fillId="10" borderId="0" xfId="0" applyNumberFormat="1" applyFont="1" applyFill="1"/>
    <xf numFmtId="0" fontId="30" fillId="11" borderId="0" xfId="0" applyFont="1" applyFill="1"/>
    <xf numFmtId="4" fontId="30" fillId="11" borderId="0" xfId="0" applyNumberFormat="1" applyFont="1" applyFill="1"/>
    <xf numFmtId="0" fontId="30" fillId="12" borderId="0" xfId="0" applyFont="1" applyFill="1"/>
    <xf numFmtId="4" fontId="30" fillId="12" borderId="0" xfId="0" applyNumberFormat="1" applyFont="1" applyFill="1"/>
    <xf numFmtId="0" fontId="9" fillId="0" borderId="0" xfId="0" applyFont="1"/>
    <xf numFmtId="0" fontId="4" fillId="13" borderId="3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28" fillId="0" borderId="0" xfId="0" applyNumberFormat="1" applyFont="1"/>
    <xf numFmtId="4" fontId="28" fillId="14" borderId="10" xfId="0" applyNumberFormat="1" applyFont="1" applyFill="1" applyBorder="1" applyAlignment="1">
      <alignment wrapText="1"/>
    </xf>
    <xf numFmtId="0" fontId="28" fillId="14" borderId="9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right"/>
    </xf>
    <xf numFmtId="4" fontId="28" fillId="14" borderId="13" xfId="0" applyNumberFormat="1" applyFont="1" applyFill="1" applyBorder="1" applyAlignment="1">
      <alignment wrapText="1"/>
    </xf>
    <xf numFmtId="0" fontId="28" fillId="14" borderId="14" xfId="0" applyFont="1" applyFill="1" applyBorder="1" applyAlignment="1">
      <alignment wrapText="1"/>
    </xf>
    <xf numFmtId="0" fontId="8" fillId="0" borderId="0" xfId="0" applyFont="1" applyAlignment="1">
      <alignment wrapText="1"/>
    </xf>
    <xf numFmtId="10" fontId="0" fillId="0" borderId="0" xfId="0" applyNumberFormat="1"/>
    <xf numFmtId="0" fontId="28" fillId="0" borderId="0" xfId="0" applyFont="1"/>
    <xf numFmtId="0" fontId="5" fillId="2" borderId="3" xfId="0" quotePrefix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/>
    </xf>
    <xf numFmtId="3" fontId="32" fillId="2" borderId="4" xfId="0" applyNumberFormat="1" applyFont="1" applyFill="1" applyBorder="1" applyAlignment="1">
      <alignment horizontal="right"/>
    </xf>
    <xf numFmtId="4" fontId="32" fillId="2" borderId="4" xfId="0" applyNumberFormat="1" applyFont="1" applyFill="1" applyBorder="1" applyAlignment="1">
      <alignment horizontal="right"/>
    </xf>
    <xf numFmtId="4" fontId="32" fillId="2" borderId="3" xfId="0" applyNumberFormat="1" applyFont="1" applyFill="1" applyBorder="1" applyAlignment="1">
      <alignment horizontal="right"/>
    </xf>
    <xf numFmtId="0" fontId="33" fillId="0" borderId="0" xfId="0" applyFont="1"/>
    <xf numFmtId="4" fontId="32" fillId="2" borderId="0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left" vertical="center"/>
    </xf>
    <xf numFmtId="0" fontId="33" fillId="0" borderId="15" xfId="0" applyFont="1" applyBorder="1"/>
    <xf numFmtId="4" fontId="34" fillId="0" borderId="0" xfId="0" applyNumberFormat="1" applyFont="1"/>
    <xf numFmtId="3" fontId="0" fillId="0" borderId="0" xfId="0" applyNumberFormat="1"/>
    <xf numFmtId="0" fontId="4" fillId="12" borderId="0" xfId="0" applyFont="1" applyFill="1"/>
    <xf numFmtId="0" fontId="4" fillId="11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32" fillId="0" borderId="3" xfId="0" applyNumberFormat="1" applyFont="1" applyFill="1" applyBorder="1" applyAlignment="1">
      <alignment horizontal="right"/>
    </xf>
    <xf numFmtId="4" fontId="34" fillId="0" borderId="0" xfId="0" applyNumberFormat="1" applyFont="1" applyFill="1"/>
    <xf numFmtId="0" fontId="0" fillId="0" borderId="0" xfId="0" applyFill="1"/>
    <xf numFmtId="4" fontId="28" fillId="13" borderId="13" xfId="0" applyNumberFormat="1" applyFont="1" applyFill="1" applyBorder="1" applyAlignment="1">
      <alignment wrapText="1"/>
    </xf>
    <xf numFmtId="0" fontId="28" fillId="13" borderId="14" xfId="0" applyFont="1" applyFill="1" applyBorder="1" applyAlignment="1">
      <alignment wrapText="1"/>
    </xf>
    <xf numFmtId="0" fontId="35" fillId="0" borderId="5" xfId="0" applyFont="1" applyBorder="1" applyAlignment="1">
      <alignment horizontal="right" vertical="center"/>
    </xf>
    <xf numFmtId="0" fontId="36" fillId="0" borderId="0" xfId="0" applyFont="1" applyAlignment="1">
      <alignment horizontal="right"/>
    </xf>
    <xf numFmtId="0" fontId="7" fillId="14" borderId="3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vertical="center" wrapText="1"/>
    </xf>
    <xf numFmtId="3" fontId="4" fillId="14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left" vertical="center" wrapText="1"/>
    </xf>
    <xf numFmtId="3" fontId="4" fillId="13" borderId="4" xfId="0" applyNumberFormat="1" applyFont="1" applyFill="1" applyBorder="1" applyAlignment="1">
      <alignment horizontal="right"/>
    </xf>
    <xf numFmtId="4" fontId="37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wrapText="1"/>
    </xf>
    <xf numFmtId="3" fontId="16" fillId="0" borderId="0" xfId="0" applyNumberFormat="1" applyFont="1"/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3" fillId="0" borderId="7" xfId="0" quotePrefix="1" applyFont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3" fillId="0" borderId="10" xfId="0" quotePrefix="1" applyFont="1" applyBorder="1" applyAlignment="1">
      <alignment horizontal="center" vertical="center" wrapText="1"/>
    </xf>
    <xf numFmtId="0" fontId="23" fillId="0" borderId="6" xfId="0" quotePrefix="1" applyFont="1" applyBorder="1" applyAlignment="1">
      <alignment horizontal="center" vertical="center" wrapText="1"/>
    </xf>
    <xf numFmtId="0" fontId="23" fillId="0" borderId="5" xfId="0" quotePrefix="1" applyFont="1" applyBorder="1" applyAlignment="1">
      <alignment horizontal="center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/>
    </xf>
    <xf numFmtId="0" fontId="25" fillId="3" borderId="1" xfId="0" quotePrefix="1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5" fillId="0" borderId="1" xfId="0" quotePrefix="1" applyFont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8" fillId="14" borderId="8" xfId="0" applyFont="1" applyFill="1" applyBorder="1" applyAlignment="1">
      <alignment horizontal="center" wrapText="1"/>
    </xf>
    <xf numFmtId="0" fontId="28" fillId="14" borderId="10" xfId="0" applyFont="1" applyFill="1" applyBorder="1" applyAlignment="1">
      <alignment horizontal="center" wrapText="1"/>
    </xf>
    <xf numFmtId="0" fontId="28" fillId="14" borderId="5" xfId="0" applyFont="1" applyFill="1" applyBorder="1" applyAlignment="1">
      <alignment horizontal="center" wrapText="1"/>
    </xf>
    <xf numFmtId="0" fontId="28" fillId="14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6">
    <cellStyle name="Normal 2" xfId="1"/>
    <cellStyle name="Normalno" xfId="0" builtinId="0"/>
    <cellStyle name="Obično_List10" xfId="5"/>
    <cellStyle name="Obično_List4" xfId="3"/>
    <cellStyle name="Obično_List5" xfId="4"/>
    <cellStyle name="Obično_List7" xfId="2"/>
  </cellStyles>
  <dxfs count="0"/>
  <tableStyles count="0" defaultTableStyle="TableStyleMedium2" defaultPivotStyle="PivotStyleLight16"/>
  <colors>
    <mruColors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zoomScaleNormal="100" workbookViewId="0">
      <selection activeCell="P10" sqref="P10"/>
    </sheetView>
  </sheetViews>
  <sheetFormatPr defaultRowHeight="15.75" x14ac:dyDescent="0.25"/>
  <cols>
    <col min="1" max="1" width="3.7109375" style="29" customWidth="1"/>
    <col min="2" max="4" width="9.140625" style="29"/>
    <col min="5" max="5" width="20.28515625" style="29" customWidth="1"/>
    <col min="6" max="10" width="15.7109375" style="29" customWidth="1"/>
    <col min="11" max="11" width="9.140625" style="29"/>
    <col min="12" max="12" width="0" style="29" hidden="1" customWidth="1"/>
    <col min="13" max="13" width="9.140625" style="29"/>
    <col min="14" max="14" width="10.140625" style="29" bestFit="1" customWidth="1"/>
    <col min="15" max="16384" width="9.140625" style="29"/>
  </cols>
  <sheetData>
    <row r="1" spans="1:15" ht="42" customHeight="1" x14ac:dyDescent="0.25">
      <c r="A1" s="151" t="s">
        <v>137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5" ht="18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5" x14ac:dyDescent="0.25">
      <c r="A3" s="149" t="s">
        <v>22</v>
      </c>
      <c r="B3" s="149"/>
      <c r="C3" s="149"/>
      <c r="D3" s="149"/>
      <c r="E3" s="149"/>
      <c r="F3" s="149"/>
      <c r="G3" s="149"/>
      <c r="H3" s="149"/>
      <c r="I3" s="149"/>
      <c r="J3" s="152"/>
    </row>
    <row r="4" spans="1:15" x14ac:dyDescent="0.25">
      <c r="A4" s="19"/>
      <c r="B4" s="19"/>
      <c r="C4" s="19"/>
      <c r="D4" s="19"/>
      <c r="E4" s="19"/>
      <c r="F4" s="19"/>
      <c r="G4" s="19"/>
      <c r="H4" s="19"/>
      <c r="I4" s="19"/>
      <c r="J4" s="20"/>
    </row>
    <row r="5" spans="1:15" ht="18" customHeight="1" x14ac:dyDescent="0.25">
      <c r="A5" s="149" t="s">
        <v>111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5" x14ac:dyDescent="0.25">
      <c r="A6" s="30"/>
      <c r="B6" s="31"/>
      <c r="C6" s="31"/>
      <c r="D6" s="31"/>
      <c r="E6" s="32"/>
      <c r="F6" s="32"/>
      <c r="G6" s="32"/>
      <c r="H6" s="33"/>
      <c r="I6" s="33"/>
      <c r="J6" s="125" t="s">
        <v>36</v>
      </c>
      <c r="L6" s="29">
        <v>7.5345000000000004</v>
      </c>
    </row>
    <row r="7" spans="1:15" ht="25.5" x14ac:dyDescent="0.25">
      <c r="A7" s="138" t="s">
        <v>43</v>
      </c>
      <c r="B7" s="139"/>
      <c r="C7" s="139"/>
      <c r="D7" s="139"/>
      <c r="E7" s="140"/>
      <c r="F7" s="21" t="s">
        <v>139</v>
      </c>
      <c r="G7" s="21" t="s">
        <v>140</v>
      </c>
      <c r="H7" s="21" t="s">
        <v>138</v>
      </c>
      <c r="I7" s="21" t="s">
        <v>29</v>
      </c>
      <c r="J7" s="22" t="s">
        <v>132</v>
      </c>
    </row>
    <row r="8" spans="1:15" x14ac:dyDescent="0.25">
      <c r="A8" s="141"/>
      <c r="B8" s="142"/>
      <c r="C8" s="142"/>
      <c r="D8" s="142"/>
      <c r="E8" s="143"/>
      <c r="F8" s="23" t="s">
        <v>36</v>
      </c>
      <c r="G8" s="23" t="s">
        <v>36</v>
      </c>
      <c r="H8" s="23" t="s">
        <v>36</v>
      </c>
      <c r="I8" s="23" t="s">
        <v>36</v>
      </c>
      <c r="J8" s="24" t="s">
        <v>36</v>
      </c>
    </row>
    <row r="9" spans="1:15" x14ac:dyDescent="0.25">
      <c r="A9" s="153" t="s">
        <v>0</v>
      </c>
      <c r="B9" s="154"/>
      <c r="C9" s="154"/>
      <c r="D9" s="154"/>
      <c r="E9" s="155"/>
      <c r="F9" s="43">
        <f>F10+F11</f>
        <v>1239239.73</v>
      </c>
      <c r="G9" s="43">
        <f t="shared" ref="G9:J9" si="0">G10+G11</f>
        <v>1538527</v>
      </c>
      <c r="H9" s="43">
        <f t="shared" si="0"/>
        <v>1598201</v>
      </c>
      <c r="I9" s="43">
        <f t="shared" si="0"/>
        <v>1645701</v>
      </c>
      <c r="J9" s="43">
        <f t="shared" si="0"/>
        <v>1682201</v>
      </c>
    </row>
    <row r="10" spans="1:15" ht="15" customHeight="1" x14ac:dyDescent="0.25">
      <c r="A10" s="25">
        <v>6</v>
      </c>
      <c r="B10" s="18" t="s">
        <v>9</v>
      </c>
      <c r="C10" s="44"/>
      <c r="D10" s="44"/>
      <c r="E10" s="45"/>
      <c r="F10" s="46">
        <f>' A. Račun prihoda i rashoda'!E7</f>
        <v>1239239.73</v>
      </c>
      <c r="G10" s="46">
        <f>' A. Račun prihoda i rashoda'!F7+1914</f>
        <v>1533877</v>
      </c>
      <c r="H10" s="46">
        <f>' A. Račun prihoda i rashoda'!G7</f>
        <v>1598201</v>
      </c>
      <c r="I10" s="46">
        <f>' A. Račun prihoda i rashoda'!H7</f>
        <v>1645701</v>
      </c>
      <c r="J10" s="46">
        <f>' A. Račun prihoda i rashoda'!I7</f>
        <v>1682201</v>
      </c>
    </row>
    <row r="11" spans="1:15" x14ac:dyDescent="0.25">
      <c r="A11" s="25">
        <v>7</v>
      </c>
      <c r="B11" s="18" t="s">
        <v>10</v>
      </c>
      <c r="C11" s="47"/>
      <c r="D11" s="47"/>
      <c r="E11" s="45"/>
      <c r="F11" s="46">
        <f>' A. Račun prihoda i rashoda'!E17</f>
        <v>0</v>
      </c>
      <c r="G11" s="46">
        <f>' A. Račun prihoda i rashoda'!F17</f>
        <v>4650</v>
      </c>
      <c r="H11" s="46">
        <f>' A. Račun prihoda i rashoda'!G17</f>
        <v>0</v>
      </c>
      <c r="I11" s="46">
        <f>' A. Račun prihoda i rashoda'!H17</f>
        <v>0</v>
      </c>
      <c r="J11" s="46">
        <f>' A. Račun prihoda i rashoda'!I17</f>
        <v>0</v>
      </c>
    </row>
    <row r="12" spans="1:15" x14ac:dyDescent="0.25">
      <c r="A12" s="48" t="s">
        <v>2</v>
      </c>
      <c r="B12" s="49"/>
      <c r="C12" s="49"/>
      <c r="D12" s="49"/>
      <c r="E12" s="42"/>
      <c r="F12" s="43">
        <f>F13+F14</f>
        <v>1247670.29</v>
      </c>
      <c r="G12" s="43">
        <f t="shared" ref="G12:J12" si="1">G13+G14</f>
        <v>1536613</v>
      </c>
      <c r="H12" s="43">
        <f t="shared" si="1"/>
        <v>1598301</v>
      </c>
      <c r="I12" s="43">
        <f t="shared" si="1"/>
        <v>1645701</v>
      </c>
      <c r="J12" s="43">
        <f t="shared" si="1"/>
        <v>1682201</v>
      </c>
      <c r="N12" s="135"/>
    </row>
    <row r="13" spans="1:15" ht="15" customHeight="1" x14ac:dyDescent="0.25">
      <c r="A13" s="25">
        <v>3</v>
      </c>
      <c r="B13" s="18" t="s">
        <v>13</v>
      </c>
      <c r="C13" s="44"/>
      <c r="D13" s="44"/>
      <c r="E13" s="50"/>
      <c r="F13" s="46">
        <f>' A. Račun prihoda i rashoda'!E25+4496-1510</f>
        <v>1218238.6400000001</v>
      </c>
      <c r="G13" s="46">
        <f>' A. Račun prihoda i rashoda'!F25+50</f>
        <v>1492217</v>
      </c>
      <c r="H13" s="46">
        <f>' A. Račun prihoda i rashoda'!G25</f>
        <v>1564400</v>
      </c>
      <c r="I13" s="46">
        <f>' A. Račun prihoda i rashoda'!H25</f>
        <v>1606555</v>
      </c>
      <c r="J13" s="46">
        <f>' A. Račun prihoda i rashoda'!I25</f>
        <v>1638205</v>
      </c>
      <c r="O13" s="135"/>
    </row>
    <row r="14" spans="1:15" x14ac:dyDescent="0.25">
      <c r="A14" s="25">
        <v>4</v>
      </c>
      <c r="B14" s="18" t="s">
        <v>15</v>
      </c>
      <c r="C14" s="47"/>
      <c r="D14" s="47"/>
      <c r="E14" s="45"/>
      <c r="F14" s="46">
        <f>' A. Račun prihoda i rashoda'!E57</f>
        <v>29431.65</v>
      </c>
      <c r="G14" s="46">
        <f>' A. Račun prihoda i rashoda'!F57</f>
        <v>44396</v>
      </c>
      <c r="H14" s="46">
        <f>' A. Račun prihoda i rashoda'!G57</f>
        <v>33901</v>
      </c>
      <c r="I14" s="46">
        <f>' A. Račun prihoda i rashoda'!H57</f>
        <v>39146</v>
      </c>
      <c r="J14" s="46">
        <f>' A. Račun prihoda i rashoda'!I57</f>
        <v>43996</v>
      </c>
      <c r="N14" s="135"/>
    </row>
    <row r="15" spans="1:15" x14ac:dyDescent="0.25">
      <c r="A15" s="156" t="s">
        <v>3</v>
      </c>
      <c r="B15" s="154"/>
      <c r="C15" s="154"/>
      <c r="D15" s="154"/>
      <c r="E15" s="157"/>
      <c r="F15" s="43">
        <f>F9-F12</f>
        <v>-8430.5600000000559</v>
      </c>
      <c r="G15" s="43">
        <f>G9-G12</f>
        <v>1914</v>
      </c>
      <c r="H15" s="43">
        <f t="shared" ref="H15:J15" si="2">H9-H12</f>
        <v>-100</v>
      </c>
      <c r="I15" s="43">
        <f t="shared" si="2"/>
        <v>0</v>
      </c>
      <c r="J15" s="43">
        <f t="shared" si="2"/>
        <v>0</v>
      </c>
    </row>
    <row r="16" spans="1:15" x14ac:dyDescent="0.25">
      <c r="A16" s="34"/>
      <c r="B16" s="35"/>
      <c r="C16" s="35"/>
      <c r="D16" s="35"/>
      <c r="E16" s="35"/>
      <c r="F16" s="28"/>
      <c r="G16" s="28"/>
      <c r="H16" s="28"/>
      <c r="I16" s="28"/>
      <c r="J16" s="28"/>
    </row>
    <row r="17" spans="1:13" ht="25.5" hidden="1" x14ac:dyDescent="0.25">
      <c r="A17" s="138" t="s">
        <v>43</v>
      </c>
      <c r="B17" s="139"/>
      <c r="C17" s="139"/>
      <c r="D17" s="139"/>
      <c r="E17" s="140"/>
      <c r="F17" s="21" t="s">
        <v>38</v>
      </c>
      <c r="G17" s="21" t="s">
        <v>39</v>
      </c>
      <c r="H17" s="21" t="s">
        <v>40</v>
      </c>
      <c r="I17" s="21" t="s">
        <v>28</v>
      </c>
      <c r="J17" s="22" t="s">
        <v>29</v>
      </c>
    </row>
    <row r="18" spans="1:13" ht="15" hidden="1" customHeight="1" x14ac:dyDescent="0.25">
      <c r="A18" s="141"/>
      <c r="B18" s="142"/>
      <c r="C18" s="142"/>
      <c r="D18" s="142"/>
      <c r="E18" s="143"/>
      <c r="F18" s="23" t="s">
        <v>37</v>
      </c>
      <c r="G18" s="23" t="s">
        <v>37</v>
      </c>
      <c r="H18" s="23" t="s">
        <v>37</v>
      </c>
      <c r="I18" s="23" t="s">
        <v>37</v>
      </c>
      <c r="J18" s="24" t="s">
        <v>37</v>
      </c>
    </row>
    <row r="19" spans="1:13" ht="15" hidden="1" customHeight="1" x14ac:dyDescent="0.25">
      <c r="A19" s="153" t="s">
        <v>0</v>
      </c>
      <c r="B19" s="154"/>
      <c r="C19" s="154"/>
      <c r="D19" s="154"/>
      <c r="E19" s="155"/>
      <c r="F19" s="43">
        <f>F20+F21</f>
        <v>7249427</v>
      </c>
      <c r="G19" s="43">
        <f t="shared" ref="G19:J19" si="3">G20+G21</f>
        <v>9436200.4250000007</v>
      </c>
      <c r="H19" s="43">
        <f t="shared" si="3"/>
        <v>12041645.434500001</v>
      </c>
      <c r="I19" s="43">
        <f t="shared" si="3"/>
        <v>12399534.184500001</v>
      </c>
      <c r="J19" s="43">
        <f t="shared" si="3"/>
        <v>12674543.434500001</v>
      </c>
    </row>
    <row r="20" spans="1:13" ht="15" hidden="1" customHeight="1" x14ac:dyDescent="0.25">
      <c r="A20" s="25">
        <v>6</v>
      </c>
      <c r="B20" s="18" t="s">
        <v>9</v>
      </c>
      <c r="C20" s="44"/>
      <c r="D20" s="44"/>
      <c r="E20" s="45"/>
      <c r="F20" s="46">
        <v>7249427</v>
      </c>
      <c r="G20" s="46">
        <v>9401165</v>
      </c>
      <c r="H20" s="46">
        <f>H10*$L$6</f>
        <v>12041645.434500001</v>
      </c>
      <c r="I20" s="46">
        <f t="shared" ref="I20:J20" si="4">I10*$L$6</f>
        <v>12399534.184500001</v>
      </c>
      <c r="J20" s="46">
        <f t="shared" si="4"/>
        <v>12674543.434500001</v>
      </c>
    </row>
    <row r="21" spans="1:13" hidden="1" x14ac:dyDescent="0.25">
      <c r="A21" s="25">
        <v>7</v>
      </c>
      <c r="B21" s="18" t="s">
        <v>10</v>
      </c>
      <c r="C21" s="47"/>
      <c r="D21" s="47"/>
      <c r="E21" s="45"/>
      <c r="F21" s="46">
        <f>F11*$L$6</f>
        <v>0</v>
      </c>
      <c r="G21" s="46">
        <f t="shared" ref="G21:J21" si="5">G11*$L$6</f>
        <v>35035.425000000003</v>
      </c>
      <c r="H21" s="46">
        <f t="shared" si="5"/>
        <v>0</v>
      </c>
      <c r="I21" s="46">
        <f t="shared" si="5"/>
        <v>0</v>
      </c>
      <c r="J21" s="46">
        <f t="shared" si="5"/>
        <v>0</v>
      </c>
    </row>
    <row r="22" spans="1:13" ht="18" hidden="1" customHeight="1" x14ac:dyDescent="0.25">
      <c r="A22" s="48" t="s">
        <v>2</v>
      </c>
      <c r="B22" s="49"/>
      <c r="C22" s="49"/>
      <c r="D22" s="49"/>
      <c r="E22" s="42"/>
      <c r="F22" s="43">
        <f>F23+F24</f>
        <v>7185677</v>
      </c>
      <c r="G22" s="43">
        <f t="shared" ref="G22:J22" si="6">G23+G24</f>
        <v>9450271</v>
      </c>
      <c r="H22" s="43">
        <f t="shared" si="6"/>
        <v>12042398.884500001</v>
      </c>
      <c r="I22" s="43">
        <f t="shared" si="6"/>
        <v>12399534.184500001</v>
      </c>
      <c r="J22" s="43">
        <f t="shared" si="6"/>
        <v>12674543.4345</v>
      </c>
    </row>
    <row r="23" spans="1:13" hidden="1" x14ac:dyDescent="0.25">
      <c r="A23" s="25">
        <v>3</v>
      </c>
      <c r="B23" s="18" t="s">
        <v>13</v>
      </c>
      <c r="C23" s="47"/>
      <c r="D23" s="47"/>
      <c r="E23" s="45"/>
      <c r="F23" s="46">
        <v>7001436</v>
      </c>
      <c r="G23" s="46">
        <v>9209460</v>
      </c>
      <c r="H23" s="46">
        <f t="shared" ref="H23:J23" si="7">H13*$L$6</f>
        <v>11786971.800000001</v>
      </c>
      <c r="I23" s="46">
        <f t="shared" si="7"/>
        <v>12104588.647500001</v>
      </c>
      <c r="J23" s="46">
        <f t="shared" si="7"/>
        <v>12343055.5725</v>
      </c>
    </row>
    <row r="24" spans="1:13" ht="15" hidden="1" customHeight="1" x14ac:dyDescent="0.25">
      <c r="A24" s="25">
        <v>4</v>
      </c>
      <c r="B24" s="18" t="s">
        <v>15</v>
      </c>
      <c r="C24" s="47"/>
      <c r="D24" s="47"/>
      <c r="E24" s="45"/>
      <c r="F24" s="46">
        <v>184241</v>
      </c>
      <c r="G24" s="46">
        <v>240811</v>
      </c>
      <c r="H24" s="46">
        <f t="shared" ref="H24:J24" si="8">H14*$L$6</f>
        <v>255427.08450000003</v>
      </c>
      <c r="I24" s="46">
        <f t="shared" si="8"/>
        <v>294945.53700000001</v>
      </c>
      <c r="J24" s="46">
        <f t="shared" si="8"/>
        <v>331487.86200000002</v>
      </c>
    </row>
    <row r="25" spans="1:13" hidden="1" x14ac:dyDescent="0.25">
      <c r="A25" s="156" t="s">
        <v>3</v>
      </c>
      <c r="B25" s="154"/>
      <c r="C25" s="154"/>
      <c r="D25" s="154"/>
      <c r="E25" s="157"/>
      <c r="F25" s="43">
        <f>F19-F22</f>
        <v>63750</v>
      </c>
      <c r="G25" s="43">
        <f t="shared" ref="G25:J25" si="9">G19-G22</f>
        <v>-14070.574999999255</v>
      </c>
      <c r="H25" s="43">
        <f t="shared" si="9"/>
        <v>-753.44999999925494</v>
      </c>
      <c r="I25" s="43">
        <f t="shared" si="9"/>
        <v>0</v>
      </c>
      <c r="J25" s="43">
        <f t="shared" si="9"/>
        <v>0</v>
      </c>
    </row>
    <row r="26" spans="1:13" ht="18" customHeight="1" x14ac:dyDescent="0.25">
      <c r="A26" s="19"/>
      <c r="B26" s="36"/>
      <c r="C26" s="36"/>
      <c r="D26" s="36"/>
      <c r="E26" s="36"/>
      <c r="F26" s="36"/>
      <c r="G26" s="36"/>
      <c r="H26" s="36"/>
      <c r="I26" s="37"/>
      <c r="J26" s="37"/>
    </row>
    <row r="27" spans="1:13" x14ac:dyDescent="0.25">
      <c r="A27" s="149" t="s">
        <v>25</v>
      </c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3" x14ac:dyDescent="0.25">
      <c r="A28" s="19"/>
      <c r="B28" s="36"/>
      <c r="C28" s="36"/>
      <c r="D28" s="36"/>
      <c r="E28" s="36"/>
      <c r="F28" s="36"/>
      <c r="G28" s="36"/>
      <c r="H28" s="36"/>
      <c r="I28" s="37"/>
      <c r="J28" s="125" t="s">
        <v>36</v>
      </c>
    </row>
    <row r="29" spans="1:13" ht="25.5" x14ac:dyDescent="0.25">
      <c r="A29" s="138" t="s">
        <v>43</v>
      </c>
      <c r="B29" s="139"/>
      <c r="C29" s="139"/>
      <c r="D29" s="139"/>
      <c r="E29" s="140"/>
      <c r="F29" s="21" t="s">
        <v>139</v>
      </c>
      <c r="G29" s="21" t="s">
        <v>140</v>
      </c>
      <c r="H29" s="21" t="s">
        <v>138</v>
      </c>
      <c r="I29" s="21" t="s">
        <v>29</v>
      </c>
      <c r="J29" s="22" t="s">
        <v>132</v>
      </c>
    </row>
    <row r="30" spans="1:13" x14ac:dyDescent="0.25">
      <c r="A30" s="141"/>
      <c r="B30" s="142"/>
      <c r="C30" s="142"/>
      <c r="D30" s="142"/>
      <c r="E30" s="143"/>
      <c r="F30" s="23" t="s">
        <v>36</v>
      </c>
      <c r="G30" s="23" t="s">
        <v>36</v>
      </c>
      <c r="H30" s="23" t="s">
        <v>36</v>
      </c>
      <c r="I30" s="23" t="s">
        <v>36</v>
      </c>
      <c r="J30" s="24" t="s">
        <v>36</v>
      </c>
    </row>
    <row r="31" spans="1:13" ht="15" customHeight="1" x14ac:dyDescent="0.25">
      <c r="A31" s="25">
        <v>8</v>
      </c>
      <c r="B31" s="51" t="s">
        <v>19</v>
      </c>
      <c r="C31" s="47"/>
      <c r="D31" s="47"/>
      <c r="E31" s="45"/>
      <c r="F31" s="46">
        <v>0</v>
      </c>
      <c r="G31" s="46">
        <v>0</v>
      </c>
      <c r="H31" s="46">
        <v>0</v>
      </c>
      <c r="I31" s="46">
        <v>0</v>
      </c>
      <c r="J31" s="46">
        <v>0</v>
      </c>
      <c r="M31" s="38"/>
    </row>
    <row r="32" spans="1:13" ht="15" customHeight="1" x14ac:dyDescent="0.25">
      <c r="A32" s="25">
        <v>5</v>
      </c>
      <c r="B32" s="18" t="s">
        <v>20</v>
      </c>
      <c r="C32" s="47"/>
      <c r="D32" s="47"/>
      <c r="E32" s="45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M32" s="38"/>
    </row>
    <row r="33" spans="1:14" x14ac:dyDescent="0.25">
      <c r="A33" s="156" t="s">
        <v>4</v>
      </c>
      <c r="B33" s="154"/>
      <c r="C33" s="154"/>
      <c r="D33" s="154"/>
      <c r="E33" s="157"/>
      <c r="F33" s="43">
        <f>F31-F32</f>
        <v>0</v>
      </c>
      <c r="G33" s="43">
        <f t="shared" ref="G33:J33" si="10">G31-G32</f>
        <v>0</v>
      </c>
      <c r="H33" s="43">
        <f t="shared" si="10"/>
        <v>0</v>
      </c>
      <c r="I33" s="43">
        <f t="shared" si="10"/>
        <v>0</v>
      </c>
      <c r="J33" s="43">
        <f t="shared" si="10"/>
        <v>0</v>
      </c>
      <c r="N33" s="135"/>
    </row>
    <row r="34" spans="1:14" x14ac:dyDescent="0.25">
      <c r="A34" s="19"/>
      <c r="B34" s="36"/>
      <c r="C34" s="36"/>
      <c r="D34" s="36"/>
      <c r="E34" s="36"/>
      <c r="F34" s="36"/>
      <c r="G34" s="36"/>
      <c r="H34" s="36"/>
      <c r="I34" s="37"/>
      <c r="J34" s="37"/>
      <c r="N34" s="135"/>
    </row>
    <row r="35" spans="1:14" ht="25.5" hidden="1" x14ac:dyDescent="0.25">
      <c r="A35" s="138" t="s">
        <v>43</v>
      </c>
      <c r="B35" s="139"/>
      <c r="C35" s="139"/>
      <c r="D35" s="139"/>
      <c r="E35" s="140"/>
      <c r="F35" s="21" t="s">
        <v>139</v>
      </c>
      <c r="G35" s="21" t="s">
        <v>140</v>
      </c>
      <c r="H35" s="21" t="s">
        <v>138</v>
      </c>
      <c r="I35" s="21" t="s">
        <v>29</v>
      </c>
      <c r="J35" s="22" t="s">
        <v>132</v>
      </c>
    </row>
    <row r="36" spans="1:14" hidden="1" x14ac:dyDescent="0.25">
      <c r="A36" s="141"/>
      <c r="B36" s="142"/>
      <c r="C36" s="142"/>
      <c r="D36" s="142"/>
      <c r="E36" s="143"/>
      <c r="F36" s="23" t="s">
        <v>37</v>
      </c>
      <c r="G36" s="23" t="s">
        <v>37</v>
      </c>
      <c r="H36" s="23" t="s">
        <v>37</v>
      </c>
      <c r="I36" s="23" t="s">
        <v>37</v>
      </c>
      <c r="J36" s="24" t="s">
        <v>37</v>
      </c>
    </row>
    <row r="37" spans="1:14" hidden="1" x14ac:dyDescent="0.25">
      <c r="A37" s="25">
        <v>8</v>
      </c>
      <c r="B37" s="51" t="s">
        <v>19</v>
      </c>
      <c r="C37" s="47"/>
      <c r="D37" s="47"/>
      <c r="E37" s="45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M37" s="38"/>
    </row>
    <row r="38" spans="1:14" hidden="1" x14ac:dyDescent="0.25">
      <c r="A38" s="25">
        <v>5</v>
      </c>
      <c r="B38" s="18" t="s">
        <v>20</v>
      </c>
      <c r="C38" s="47"/>
      <c r="D38" s="47"/>
      <c r="E38" s="45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M38" s="38"/>
    </row>
    <row r="39" spans="1:14" hidden="1" x14ac:dyDescent="0.25">
      <c r="A39" s="156" t="s">
        <v>4</v>
      </c>
      <c r="B39" s="154"/>
      <c r="C39" s="154"/>
      <c r="D39" s="154"/>
      <c r="E39" s="157"/>
      <c r="F39" s="43">
        <f>F37-F38</f>
        <v>0</v>
      </c>
      <c r="G39" s="43">
        <f t="shared" ref="G39:I39" si="11">G37-G38</f>
        <v>0</v>
      </c>
      <c r="H39" s="43">
        <f>H37-H38</f>
        <v>0</v>
      </c>
      <c r="I39" s="43">
        <f t="shared" si="11"/>
        <v>0</v>
      </c>
      <c r="J39" s="43">
        <f>J37-J38</f>
        <v>0</v>
      </c>
    </row>
    <row r="40" spans="1:14" x14ac:dyDescent="0.25">
      <c r="A40" s="39"/>
      <c r="B40" s="36"/>
      <c r="C40" s="36"/>
      <c r="D40" s="36"/>
      <c r="E40" s="36"/>
      <c r="F40" s="36"/>
      <c r="G40" s="36"/>
      <c r="H40" s="36"/>
      <c r="I40" s="37"/>
      <c r="J40" s="37"/>
    </row>
    <row r="41" spans="1:14" x14ac:dyDescent="0.25">
      <c r="A41" s="149" t="s">
        <v>34</v>
      </c>
      <c r="B41" s="150"/>
      <c r="C41" s="150"/>
      <c r="D41" s="150"/>
      <c r="E41" s="150"/>
      <c r="F41" s="150"/>
      <c r="G41" s="150"/>
      <c r="H41" s="150"/>
      <c r="I41" s="150"/>
      <c r="J41" s="150"/>
    </row>
    <row r="42" spans="1:14" x14ac:dyDescent="0.25">
      <c r="A42" s="39"/>
      <c r="B42" s="36"/>
      <c r="C42" s="36"/>
      <c r="D42" s="36"/>
      <c r="E42" s="36"/>
      <c r="F42" s="36"/>
      <c r="G42" s="36"/>
      <c r="H42" s="36"/>
      <c r="I42" s="37"/>
      <c r="J42" s="126" t="s">
        <v>36</v>
      </c>
    </row>
    <row r="43" spans="1:14" ht="25.5" x14ac:dyDescent="0.25">
      <c r="A43" s="138" t="s">
        <v>43</v>
      </c>
      <c r="B43" s="139"/>
      <c r="C43" s="139"/>
      <c r="D43" s="139"/>
      <c r="E43" s="140"/>
      <c r="F43" s="21" t="s">
        <v>139</v>
      </c>
      <c r="G43" s="21" t="s">
        <v>140</v>
      </c>
      <c r="H43" s="21" t="s">
        <v>138</v>
      </c>
      <c r="I43" s="21" t="s">
        <v>29</v>
      </c>
      <c r="J43" s="22" t="s">
        <v>132</v>
      </c>
    </row>
    <row r="44" spans="1:14" x14ac:dyDescent="0.25">
      <c r="A44" s="141"/>
      <c r="B44" s="142"/>
      <c r="C44" s="142"/>
      <c r="D44" s="142"/>
      <c r="E44" s="143"/>
      <c r="F44" s="23" t="s">
        <v>36</v>
      </c>
      <c r="G44" s="23" t="s">
        <v>36</v>
      </c>
      <c r="H44" s="23" t="s">
        <v>36</v>
      </c>
      <c r="I44" s="23" t="s">
        <v>36</v>
      </c>
      <c r="J44" s="24" t="s">
        <v>36</v>
      </c>
    </row>
    <row r="45" spans="1:14" ht="29.25" customHeight="1" x14ac:dyDescent="0.25">
      <c r="A45" s="144" t="s">
        <v>26</v>
      </c>
      <c r="B45" s="145"/>
      <c r="C45" s="145"/>
      <c r="D45" s="145"/>
      <c r="E45" s="146"/>
      <c r="F45" s="56"/>
      <c r="G45" s="56"/>
      <c r="H45" s="57"/>
      <c r="I45" s="57"/>
      <c r="J45" s="57"/>
    </row>
    <row r="46" spans="1:14" x14ac:dyDescent="0.25">
      <c r="A46" s="52">
        <v>9</v>
      </c>
      <c r="B46" s="58" t="s">
        <v>44</v>
      </c>
      <c r="C46" s="41"/>
      <c r="D46" s="41"/>
      <c r="E46" s="41"/>
      <c r="F46" s="54">
        <v>11002</v>
      </c>
      <c r="G46" s="54">
        <v>5558</v>
      </c>
      <c r="H46" s="55">
        <v>100</v>
      </c>
      <c r="I46" s="55"/>
      <c r="J46" s="55"/>
    </row>
    <row r="47" spans="1:14" x14ac:dyDescent="0.25">
      <c r="A47" s="52">
        <v>9</v>
      </c>
      <c r="B47" s="58" t="s">
        <v>45</v>
      </c>
      <c r="C47" s="41"/>
      <c r="D47" s="41"/>
      <c r="E47" s="41"/>
      <c r="F47" s="54">
        <v>4485</v>
      </c>
      <c r="G47" s="54">
        <v>7472</v>
      </c>
      <c r="H47" s="54"/>
      <c r="I47" s="54"/>
      <c r="J47" s="54"/>
    </row>
    <row r="48" spans="1:14" ht="29.25" customHeight="1" x14ac:dyDescent="0.25">
      <c r="A48" s="147" t="s">
        <v>46</v>
      </c>
      <c r="B48" s="148"/>
      <c r="C48" s="148"/>
      <c r="D48" s="148"/>
      <c r="E48" s="148"/>
      <c r="F48" s="43">
        <f>F46-F47</f>
        <v>6517</v>
      </c>
      <c r="G48" s="43">
        <f t="shared" ref="G48:I48" si="12">G46-G47</f>
        <v>-1914</v>
      </c>
      <c r="H48" s="43">
        <f>H46-H47</f>
        <v>100</v>
      </c>
      <c r="I48" s="43">
        <f t="shared" si="12"/>
        <v>0</v>
      </c>
      <c r="J48" s="43">
        <f>J46-J47</f>
        <v>0</v>
      </c>
    </row>
    <row r="49" spans="1:10" x14ac:dyDescent="0.25">
      <c r="A49" s="39"/>
      <c r="B49" s="36"/>
      <c r="C49" s="36"/>
      <c r="D49" s="36"/>
      <c r="E49" s="36"/>
      <c r="F49" s="36"/>
      <c r="G49" s="36"/>
      <c r="H49" s="36"/>
      <c r="I49" s="37"/>
      <c r="J49" s="37"/>
    </row>
    <row r="50" spans="1:10" ht="25.5" hidden="1" x14ac:dyDescent="0.25">
      <c r="A50" s="138" t="s">
        <v>43</v>
      </c>
      <c r="B50" s="139"/>
      <c r="C50" s="139"/>
      <c r="D50" s="139"/>
      <c r="E50" s="140"/>
      <c r="F50" s="21" t="s">
        <v>41</v>
      </c>
      <c r="G50" s="21" t="s">
        <v>42</v>
      </c>
      <c r="H50" s="21" t="s">
        <v>40</v>
      </c>
      <c r="I50" s="21" t="s">
        <v>28</v>
      </c>
      <c r="J50" s="22" t="s">
        <v>29</v>
      </c>
    </row>
    <row r="51" spans="1:10" hidden="1" x14ac:dyDescent="0.25">
      <c r="A51" s="141"/>
      <c r="B51" s="142"/>
      <c r="C51" s="142"/>
      <c r="D51" s="142"/>
      <c r="E51" s="143"/>
      <c r="F51" s="23" t="s">
        <v>37</v>
      </c>
      <c r="G51" s="23" t="s">
        <v>37</v>
      </c>
      <c r="H51" s="23" t="s">
        <v>37</v>
      </c>
      <c r="I51" s="23" t="s">
        <v>37</v>
      </c>
      <c r="J51" s="24" t="s">
        <v>37</v>
      </c>
    </row>
    <row r="52" spans="1:10" ht="29.25" hidden="1" customHeight="1" x14ac:dyDescent="0.25">
      <c r="A52" s="144" t="s">
        <v>26</v>
      </c>
      <c r="B52" s="145"/>
      <c r="C52" s="145"/>
      <c r="D52" s="145"/>
      <c r="E52" s="146"/>
      <c r="F52" s="56"/>
      <c r="G52" s="56"/>
      <c r="H52" s="57"/>
      <c r="I52" s="57"/>
      <c r="J52" s="57"/>
    </row>
    <row r="53" spans="1:10" hidden="1" x14ac:dyDescent="0.25">
      <c r="A53" s="52">
        <v>9</v>
      </c>
      <c r="B53" s="58" t="s">
        <v>44</v>
      </c>
      <c r="C53" s="41"/>
      <c r="D53" s="41"/>
      <c r="E53" s="41"/>
      <c r="F53" s="54">
        <v>6655</v>
      </c>
      <c r="G53" s="54">
        <v>82898.5</v>
      </c>
      <c r="H53" s="55">
        <v>13449</v>
      </c>
      <c r="I53" s="55"/>
      <c r="J53" s="55"/>
    </row>
    <row r="54" spans="1:10" hidden="1" x14ac:dyDescent="0.25">
      <c r="A54" s="52">
        <v>9</v>
      </c>
      <c r="B54" s="62" t="s">
        <v>45</v>
      </c>
      <c r="C54" s="41"/>
      <c r="D54" s="41"/>
      <c r="E54" s="41"/>
      <c r="F54" s="54">
        <f>20217+1081.92</f>
        <v>21298.92</v>
      </c>
      <c r="G54" s="54">
        <v>33792.980000000003</v>
      </c>
      <c r="H54" s="54">
        <v>0</v>
      </c>
      <c r="I54" s="54"/>
      <c r="J54" s="54"/>
    </row>
    <row r="55" spans="1:10" ht="29.25" hidden="1" customHeight="1" x14ac:dyDescent="0.25">
      <c r="A55" s="147" t="s">
        <v>46</v>
      </c>
      <c r="B55" s="148"/>
      <c r="C55" s="148"/>
      <c r="D55" s="148"/>
      <c r="E55" s="148"/>
      <c r="F55" s="43">
        <f>F53-F54</f>
        <v>-14643.919999999998</v>
      </c>
      <c r="G55" s="43">
        <f t="shared" ref="G55:I55" si="13">G53-G54</f>
        <v>49105.52</v>
      </c>
      <c r="H55" s="43">
        <f>H53-H54</f>
        <v>13449</v>
      </c>
      <c r="I55" s="43">
        <f t="shared" si="13"/>
        <v>0</v>
      </c>
      <c r="J55" s="43">
        <f>J53-J54</f>
        <v>0</v>
      </c>
    </row>
    <row r="57" spans="1:10" x14ac:dyDescent="0.25">
      <c r="A57" s="149" t="s">
        <v>47</v>
      </c>
      <c r="B57" s="150"/>
      <c r="C57" s="150"/>
      <c r="D57" s="150"/>
      <c r="E57" s="150"/>
      <c r="F57" s="150"/>
      <c r="G57" s="150"/>
      <c r="H57" s="150"/>
      <c r="I57" s="150"/>
      <c r="J57" s="150"/>
    </row>
    <row r="58" spans="1:10" x14ac:dyDescent="0.25">
      <c r="A58" s="39"/>
      <c r="B58" s="36"/>
      <c r="C58" s="36"/>
      <c r="D58" s="36"/>
      <c r="E58" s="36"/>
      <c r="F58" s="36"/>
      <c r="G58" s="36"/>
      <c r="H58" s="36"/>
      <c r="I58" s="37"/>
      <c r="J58" s="126" t="s">
        <v>36</v>
      </c>
    </row>
    <row r="59" spans="1:10" ht="25.5" x14ac:dyDescent="0.25">
      <c r="A59" s="138" t="s">
        <v>35</v>
      </c>
      <c r="B59" s="139"/>
      <c r="C59" s="139"/>
      <c r="D59" s="139"/>
      <c r="E59" s="140"/>
      <c r="F59" s="21" t="s">
        <v>139</v>
      </c>
      <c r="G59" s="21" t="s">
        <v>140</v>
      </c>
      <c r="H59" s="21" t="s">
        <v>138</v>
      </c>
      <c r="I59" s="21" t="s">
        <v>29</v>
      </c>
      <c r="J59" s="22" t="s">
        <v>132</v>
      </c>
    </row>
    <row r="60" spans="1:10" x14ac:dyDescent="0.25">
      <c r="A60" s="141"/>
      <c r="B60" s="142"/>
      <c r="C60" s="142"/>
      <c r="D60" s="142"/>
      <c r="E60" s="143"/>
      <c r="F60" s="23" t="s">
        <v>36</v>
      </c>
      <c r="G60" s="23" t="s">
        <v>36</v>
      </c>
      <c r="H60" s="23" t="s">
        <v>36</v>
      </c>
      <c r="I60" s="23" t="s">
        <v>36</v>
      </c>
      <c r="J60" s="24" t="s">
        <v>36</v>
      </c>
    </row>
    <row r="61" spans="1:10" x14ac:dyDescent="0.25">
      <c r="A61" s="58" t="s">
        <v>48</v>
      </c>
      <c r="B61" s="59"/>
      <c r="C61" s="60"/>
      <c r="D61" s="60"/>
      <c r="E61" s="60"/>
      <c r="F61" s="54">
        <f>F9+F31+F46</f>
        <v>1250241.73</v>
      </c>
      <c r="G61" s="54">
        <f t="shared" ref="G61:J61" si="14">G9+G31+G46</f>
        <v>1544085</v>
      </c>
      <c r="H61" s="54">
        <f t="shared" si="14"/>
        <v>1598301</v>
      </c>
      <c r="I61" s="54">
        <f t="shared" si="14"/>
        <v>1645701</v>
      </c>
      <c r="J61" s="54">
        <f t="shared" si="14"/>
        <v>1682201</v>
      </c>
    </row>
    <row r="62" spans="1:10" x14ac:dyDescent="0.25">
      <c r="A62" s="58" t="s">
        <v>49</v>
      </c>
      <c r="B62" s="59"/>
      <c r="C62" s="60"/>
      <c r="D62" s="60"/>
      <c r="E62" s="60"/>
      <c r="F62" s="54">
        <f>(F12+F32+F47)</f>
        <v>1252155.29</v>
      </c>
      <c r="G62" s="54">
        <f t="shared" ref="G62:J62" si="15">(G12+G32+G47)</f>
        <v>1544085</v>
      </c>
      <c r="H62" s="54">
        <f t="shared" si="15"/>
        <v>1598301</v>
      </c>
      <c r="I62" s="54">
        <f t="shared" si="15"/>
        <v>1645701</v>
      </c>
      <c r="J62" s="54">
        <f t="shared" si="15"/>
        <v>1682201</v>
      </c>
    </row>
    <row r="63" spans="1:10" x14ac:dyDescent="0.25">
      <c r="A63" s="159" t="s">
        <v>50</v>
      </c>
      <c r="B63" s="160"/>
      <c r="C63" s="160"/>
      <c r="D63" s="160"/>
      <c r="E63" s="160"/>
      <c r="F63" s="61">
        <f>F61-F62</f>
        <v>-1913.5600000000559</v>
      </c>
      <c r="G63" s="61">
        <f t="shared" ref="G63:J63" si="16">G61-G62</f>
        <v>0</v>
      </c>
      <c r="H63" s="61">
        <f t="shared" si="16"/>
        <v>0</v>
      </c>
      <c r="I63" s="61">
        <f t="shared" si="16"/>
        <v>0</v>
      </c>
      <c r="J63" s="61">
        <f t="shared" si="16"/>
        <v>0</v>
      </c>
    </row>
    <row r="65" spans="1:10" hidden="1" x14ac:dyDescent="0.25">
      <c r="A65" s="149" t="s">
        <v>47</v>
      </c>
      <c r="B65" s="150"/>
      <c r="C65" s="150"/>
      <c r="D65" s="150"/>
      <c r="E65" s="150"/>
      <c r="F65" s="150"/>
      <c r="G65" s="150"/>
      <c r="H65" s="150"/>
      <c r="I65" s="150"/>
      <c r="J65" s="150"/>
    </row>
    <row r="66" spans="1:10" hidden="1" x14ac:dyDescent="0.25">
      <c r="A66" s="39"/>
      <c r="B66" s="36"/>
      <c r="C66" s="36"/>
      <c r="D66" s="36"/>
      <c r="E66" s="36"/>
      <c r="F66" s="36"/>
      <c r="G66" s="36"/>
      <c r="H66" s="36"/>
      <c r="I66" s="37"/>
      <c r="J66" s="37"/>
    </row>
    <row r="67" spans="1:10" ht="25.5" hidden="1" x14ac:dyDescent="0.25">
      <c r="A67" s="138" t="s">
        <v>35</v>
      </c>
      <c r="B67" s="139"/>
      <c r="C67" s="139"/>
      <c r="D67" s="139"/>
      <c r="E67" s="140"/>
      <c r="F67" s="21" t="s">
        <v>41</v>
      </c>
      <c r="G67" s="21" t="s">
        <v>42</v>
      </c>
      <c r="H67" s="21" t="s">
        <v>40</v>
      </c>
      <c r="I67" s="21" t="s">
        <v>28</v>
      </c>
      <c r="J67" s="22" t="s">
        <v>29</v>
      </c>
    </row>
    <row r="68" spans="1:10" hidden="1" x14ac:dyDescent="0.25">
      <c r="A68" s="141"/>
      <c r="B68" s="142"/>
      <c r="C68" s="142"/>
      <c r="D68" s="142"/>
      <c r="E68" s="143"/>
      <c r="F68" s="23" t="s">
        <v>37</v>
      </c>
      <c r="G68" s="23" t="s">
        <v>37</v>
      </c>
      <c r="H68" s="23" t="s">
        <v>37</v>
      </c>
      <c r="I68" s="23" t="s">
        <v>37</v>
      </c>
      <c r="J68" s="24" t="s">
        <v>37</v>
      </c>
    </row>
    <row r="69" spans="1:10" hidden="1" x14ac:dyDescent="0.25">
      <c r="A69" s="40" t="s">
        <v>48</v>
      </c>
      <c r="B69" s="53"/>
      <c r="C69" s="41"/>
      <c r="D69" s="41"/>
      <c r="E69" s="41"/>
      <c r="F69" s="54">
        <f>F19+F37+F53</f>
        <v>7256082</v>
      </c>
      <c r="G69" s="54">
        <f t="shared" ref="G69:J69" si="17">G19+G37+G53</f>
        <v>9519098.9250000007</v>
      </c>
      <c r="H69" s="54">
        <f t="shared" si="17"/>
        <v>12055094.434500001</v>
      </c>
      <c r="I69" s="54">
        <f t="shared" si="17"/>
        <v>12399534.184500001</v>
      </c>
      <c r="J69" s="54">
        <f t="shared" si="17"/>
        <v>12674543.434500001</v>
      </c>
    </row>
    <row r="70" spans="1:10" hidden="1" x14ac:dyDescent="0.25">
      <c r="A70" s="40" t="s">
        <v>49</v>
      </c>
      <c r="B70" s="53"/>
      <c r="C70" s="41"/>
      <c r="D70" s="41"/>
      <c r="E70" s="41"/>
      <c r="F70" s="54">
        <f>F22+F38+F54</f>
        <v>7206975.9199999999</v>
      </c>
      <c r="G70" s="54">
        <f t="shared" ref="G70:J70" si="18">G22+G38+G54</f>
        <v>9484063.9800000004</v>
      </c>
      <c r="H70" s="54">
        <f t="shared" si="18"/>
        <v>12042398.884500001</v>
      </c>
      <c r="I70" s="54">
        <f t="shared" si="18"/>
        <v>12399534.184500001</v>
      </c>
      <c r="J70" s="54">
        <f t="shared" si="18"/>
        <v>12674543.4345</v>
      </c>
    </row>
    <row r="71" spans="1:10" hidden="1" x14ac:dyDescent="0.25">
      <c r="A71" s="159" t="s">
        <v>50</v>
      </c>
      <c r="B71" s="160"/>
      <c r="C71" s="160"/>
      <c r="D71" s="160"/>
      <c r="E71" s="160"/>
      <c r="F71" s="61">
        <f>F69-F70</f>
        <v>49106.080000000075</v>
      </c>
      <c r="G71" s="61">
        <f t="shared" ref="G71:J71" si="19">G69-G70</f>
        <v>35034.945000000298</v>
      </c>
      <c r="H71" s="61">
        <f t="shared" si="19"/>
        <v>12695.550000000745</v>
      </c>
      <c r="I71" s="61">
        <f t="shared" si="19"/>
        <v>0</v>
      </c>
      <c r="J71" s="61">
        <f t="shared" si="19"/>
        <v>0</v>
      </c>
    </row>
    <row r="72" spans="1:10" x14ac:dyDescent="0.25">
      <c r="A72" s="26"/>
      <c r="B72" s="27"/>
      <c r="C72" s="27"/>
      <c r="D72" s="27"/>
      <c r="E72" s="27"/>
      <c r="F72" s="134"/>
      <c r="G72" s="27"/>
      <c r="H72" s="28"/>
      <c r="I72" s="28"/>
      <c r="J72" s="28"/>
    </row>
    <row r="73" spans="1:10" ht="60" hidden="1" customHeight="1" x14ac:dyDescent="0.25">
      <c r="A73" s="136"/>
      <c r="B73" s="137"/>
      <c r="C73" s="137"/>
      <c r="D73" s="137"/>
      <c r="E73" s="137"/>
      <c r="F73" s="137"/>
      <c r="G73" s="137"/>
      <c r="H73" s="137"/>
      <c r="I73" s="137"/>
      <c r="J73" s="137"/>
    </row>
    <row r="75" spans="1:10" ht="36" hidden="1" customHeight="1" x14ac:dyDescent="0.25">
      <c r="A75" s="136"/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x14ac:dyDescent="0.25">
      <c r="F76" s="135"/>
      <c r="G76" s="135"/>
    </row>
    <row r="77" spans="1:10" ht="30.75" customHeight="1" x14ac:dyDescent="0.25">
      <c r="A77" s="158" t="s">
        <v>27</v>
      </c>
      <c r="B77" s="158"/>
      <c r="C77" s="158"/>
      <c r="D77" s="158"/>
      <c r="E77" s="158"/>
      <c r="F77" s="158"/>
      <c r="G77" s="158"/>
      <c r="H77" s="158"/>
      <c r="I77" s="158"/>
      <c r="J77" s="158"/>
    </row>
    <row r="78" spans="1:10" x14ac:dyDescent="0.25">
      <c r="A78" s="158"/>
      <c r="B78" s="158"/>
      <c r="C78" s="158"/>
      <c r="D78" s="158"/>
      <c r="E78" s="158"/>
      <c r="F78" s="158"/>
      <c r="G78" s="158"/>
      <c r="H78" s="158"/>
      <c r="I78" s="158"/>
      <c r="J78" s="158"/>
    </row>
    <row r="79" spans="1:10" x14ac:dyDescent="0.25">
      <c r="A79" s="158"/>
      <c r="B79" s="158"/>
      <c r="C79" s="158"/>
      <c r="D79" s="158"/>
      <c r="E79" s="158"/>
      <c r="F79" s="158"/>
      <c r="G79" s="158"/>
      <c r="H79" s="158"/>
      <c r="I79" s="158"/>
      <c r="J79" s="158"/>
    </row>
  </sheetData>
  <mergeCells count="30">
    <mergeCell ref="A77:J79"/>
    <mergeCell ref="A71:E71"/>
    <mergeCell ref="A39:E39"/>
    <mergeCell ref="A7:E8"/>
    <mergeCell ref="A17:E18"/>
    <mergeCell ref="A29:E30"/>
    <mergeCell ref="A35:E36"/>
    <mergeCell ref="A19:E19"/>
    <mergeCell ref="A25:E25"/>
    <mergeCell ref="A27:J27"/>
    <mergeCell ref="A75:J75"/>
    <mergeCell ref="A33:E33"/>
    <mergeCell ref="A41:J41"/>
    <mergeCell ref="A45:E45"/>
    <mergeCell ref="A48:E48"/>
    <mergeCell ref="A63:E63"/>
    <mergeCell ref="A1:J1"/>
    <mergeCell ref="A3:J3"/>
    <mergeCell ref="A5:J5"/>
    <mergeCell ref="A9:E9"/>
    <mergeCell ref="A15:E15"/>
    <mergeCell ref="A73:J73"/>
    <mergeCell ref="A43:E44"/>
    <mergeCell ref="A50:E51"/>
    <mergeCell ref="A52:E52"/>
    <mergeCell ref="A55:E55"/>
    <mergeCell ref="A59:E60"/>
    <mergeCell ref="A57:J57"/>
    <mergeCell ref="A65:J65"/>
    <mergeCell ref="A67:E68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opLeftCell="A19" zoomScale="85" zoomScaleNormal="85" workbookViewId="0"/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2.42578125" customWidth="1"/>
    <col min="5" max="9" width="15.7109375" customWidth="1"/>
    <col min="10" max="11" width="11.7109375" hidden="1" customWidth="1"/>
    <col min="12" max="12" width="11.7109375" style="68" hidden="1" customWidth="1"/>
    <col min="13" max="13" width="12.140625" style="68" hidden="1" customWidth="1"/>
    <col min="14" max="14" width="14" style="68" hidden="1" customWidth="1"/>
    <col min="15" max="15" width="11.7109375" style="68" bestFit="1" customWidth="1"/>
    <col min="16" max="16" width="13.5703125" style="68" customWidth="1"/>
    <col min="17" max="17" width="12.5703125" style="68" customWidth="1"/>
    <col min="18" max="18" width="14.28515625" style="68" customWidth="1"/>
    <col min="19" max="19" width="13.5703125" style="68" customWidth="1"/>
  </cols>
  <sheetData>
    <row r="1" spans="1:14" ht="18" x14ac:dyDescent="0.25">
      <c r="A1" s="1"/>
      <c r="B1" s="1"/>
      <c r="C1" s="1"/>
      <c r="D1" s="1"/>
      <c r="E1" s="1"/>
      <c r="F1" s="1"/>
      <c r="G1" s="1"/>
      <c r="H1" s="2"/>
      <c r="I1" s="2"/>
    </row>
    <row r="2" spans="1:14" ht="18" customHeight="1" x14ac:dyDescent="0.25">
      <c r="A2" s="149" t="s">
        <v>110</v>
      </c>
      <c r="B2" s="150"/>
      <c r="C2" s="150"/>
      <c r="D2" s="150"/>
      <c r="E2" s="150"/>
      <c r="F2" s="150"/>
      <c r="G2" s="150"/>
      <c r="H2" s="150"/>
      <c r="I2" s="150"/>
    </row>
    <row r="3" spans="1:14" ht="18" x14ac:dyDescent="0.25">
      <c r="A3" s="1"/>
      <c r="B3" s="1"/>
      <c r="C3" s="1"/>
      <c r="D3" s="1"/>
      <c r="E3" s="1"/>
      <c r="F3" s="1"/>
      <c r="G3" s="1"/>
      <c r="H3" s="2"/>
      <c r="I3" s="2"/>
    </row>
    <row r="4" spans="1:14" x14ac:dyDescent="0.25">
      <c r="A4" s="149" t="s">
        <v>1</v>
      </c>
      <c r="B4" s="161"/>
      <c r="C4" s="161"/>
      <c r="D4" s="161"/>
      <c r="E4" s="161"/>
      <c r="F4" s="161"/>
      <c r="G4" s="161"/>
      <c r="H4" s="161"/>
      <c r="I4" s="161"/>
    </row>
    <row r="5" spans="1:14" ht="18" x14ac:dyDescent="0.25">
      <c r="A5" s="1"/>
      <c r="B5" s="1"/>
      <c r="C5" s="1"/>
      <c r="D5" s="1"/>
      <c r="E5" s="1"/>
      <c r="F5" s="1"/>
      <c r="G5" s="1"/>
      <c r="H5" s="2"/>
      <c r="I5" s="2"/>
    </row>
    <row r="6" spans="1:14" ht="25.5" x14ac:dyDescent="0.25">
      <c r="A6" s="14" t="s">
        <v>6</v>
      </c>
      <c r="B6" s="13" t="s">
        <v>7</v>
      </c>
      <c r="C6" s="13" t="s">
        <v>8</v>
      </c>
      <c r="D6" s="13" t="s">
        <v>5</v>
      </c>
      <c r="E6" s="13" t="s">
        <v>129</v>
      </c>
      <c r="F6" s="14" t="s">
        <v>130</v>
      </c>
      <c r="G6" s="14" t="s">
        <v>131</v>
      </c>
      <c r="H6" s="14" t="s">
        <v>29</v>
      </c>
      <c r="I6" s="14" t="s">
        <v>132</v>
      </c>
    </row>
    <row r="7" spans="1:14" ht="15.75" customHeight="1" x14ac:dyDescent="0.25">
      <c r="A7" s="6">
        <v>6</v>
      </c>
      <c r="B7" s="6"/>
      <c r="C7" s="6"/>
      <c r="D7" s="6" t="s">
        <v>9</v>
      </c>
      <c r="E7" s="98">
        <f>E8+E9+E10+E13+E16+E17</f>
        <v>1239239.73</v>
      </c>
      <c r="F7" s="98">
        <f>F8+F9+F10+F13+F16</f>
        <v>1531963</v>
      </c>
      <c r="G7" s="98">
        <f>G8+G9+G10+G13+G16</f>
        <v>1598201</v>
      </c>
      <c r="H7" s="98">
        <f t="shared" ref="H7:I7" si="0">H8+H9+H10+H13+H16+H17</f>
        <v>1645701</v>
      </c>
      <c r="I7" s="98">
        <f t="shared" si="0"/>
        <v>1682201</v>
      </c>
      <c r="J7" s="68">
        <f>G7+G17</f>
        <v>1598201</v>
      </c>
      <c r="K7" s="68">
        <f>H7+H17</f>
        <v>1645701</v>
      </c>
      <c r="L7" s="68">
        <f>I7+I17</f>
        <v>1682201</v>
      </c>
      <c r="M7" s="68">
        <f>J7+J17</f>
        <v>1598201</v>
      </c>
    </row>
    <row r="8" spans="1:14" ht="25.5" x14ac:dyDescent="0.25">
      <c r="A8" s="6"/>
      <c r="B8" s="10">
        <v>63</v>
      </c>
      <c r="C8" s="10" t="s">
        <v>51</v>
      </c>
      <c r="D8" s="12" t="s">
        <v>31</v>
      </c>
      <c r="E8" s="63">
        <v>848450.1</v>
      </c>
      <c r="F8" s="63">
        <v>999825</v>
      </c>
      <c r="G8" s="63">
        <v>1068700</v>
      </c>
      <c r="H8" s="63">
        <v>1083700</v>
      </c>
      <c r="I8" s="63">
        <v>1096700</v>
      </c>
      <c r="J8" s="102">
        <f>E8/$E$7</f>
        <v>0.68465372716867301</v>
      </c>
      <c r="K8" s="102">
        <f t="shared" ref="K8:K15" si="1">F8/$F$7</f>
        <v>0.65264304686209784</v>
      </c>
    </row>
    <row r="9" spans="1:14" x14ac:dyDescent="0.25">
      <c r="A9" s="7"/>
      <c r="B9" s="7">
        <v>64</v>
      </c>
      <c r="C9" s="8" t="s">
        <v>52</v>
      </c>
      <c r="D9" s="8" t="s">
        <v>53</v>
      </c>
      <c r="E9" s="63">
        <v>0.16</v>
      </c>
      <c r="F9" s="63">
        <v>1</v>
      </c>
      <c r="G9" s="63">
        <v>1</v>
      </c>
      <c r="H9" s="63">
        <v>1</v>
      </c>
      <c r="I9" s="63">
        <v>1</v>
      </c>
      <c r="J9" s="102">
        <f t="shared" ref="J9:J15" si="2">E9/$E$7</f>
        <v>1.2911141898266932E-7</v>
      </c>
      <c r="K9" s="102">
        <f t="shared" si="1"/>
        <v>6.5275727938599043E-7</v>
      </c>
    </row>
    <row r="10" spans="1:14" ht="51" x14ac:dyDescent="0.25">
      <c r="A10" s="7"/>
      <c r="B10" s="7">
        <v>65</v>
      </c>
      <c r="C10" s="8"/>
      <c r="D10" s="66" t="s">
        <v>55</v>
      </c>
      <c r="E10" s="67">
        <f>SUM(E11:E12)</f>
        <v>67023.53</v>
      </c>
      <c r="F10" s="67">
        <f t="shared" ref="F10:N10" si="3">SUM(F11:F12)</f>
        <v>90740</v>
      </c>
      <c r="G10" s="67">
        <f t="shared" si="3"/>
        <v>46000</v>
      </c>
      <c r="H10" s="67">
        <f t="shared" si="3"/>
        <v>48000</v>
      </c>
      <c r="I10" s="67">
        <f t="shared" si="3"/>
        <v>50000</v>
      </c>
      <c r="J10" s="67">
        <f t="shared" si="3"/>
        <v>0</v>
      </c>
      <c r="K10" s="67">
        <f t="shared" si="3"/>
        <v>0</v>
      </c>
      <c r="L10" s="67">
        <f t="shared" si="3"/>
        <v>0</v>
      </c>
      <c r="M10" s="67">
        <f t="shared" si="3"/>
        <v>0</v>
      </c>
      <c r="N10" s="67">
        <f t="shared" si="3"/>
        <v>0</v>
      </c>
    </row>
    <row r="11" spans="1:14" x14ac:dyDescent="0.25">
      <c r="A11" s="7"/>
      <c r="B11" s="7"/>
      <c r="C11" s="8" t="s">
        <v>54</v>
      </c>
      <c r="D11" s="66" t="s">
        <v>114</v>
      </c>
      <c r="E11" s="63">
        <v>67023.53</v>
      </c>
      <c r="F11" s="63">
        <v>90080</v>
      </c>
      <c r="G11" s="63">
        <v>45000</v>
      </c>
      <c r="H11" s="63">
        <v>47000</v>
      </c>
      <c r="I11" s="63">
        <v>49000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</row>
    <row r="12" spans="1:14" ht="25.5" x14ac:dyDescent="0.25">
      <c r="A12" s="7"/>
      <c r="B12" s="7"/>
      <c r="C12" s="8" t="s">
        <v>56</v>
      </c>
      <c r="D12" s="66" t="s">
        <v>115</v>
      </c>
      <c r="E12" s="63">
        <v>0</v>
      </c>
      <c r="F12" s="63">
        <v>660</v>
      </c>
      <c r="G12" s="63">
        <v>1000</v>
      </c>
      <c r="H12" s="63">
        <v>1000</v>
      </c>
      <c r="I12" s="63">
        <v>1000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</row>
    <row r="13" spans="1:14" ht="38.25" x14ac:dyDescent="0.25">
      <c r="A13" s="7"/>
      <c r="B13" s="7">
        <v>66</v>
      </c>
      <c r="C13" s="8"/>
      <c r="D13" s="66" t="s">
        <v>57</v>
      </c>
      <c r="E13" s="67">
        <f>SUM(E14:E15)</f>
        <v>7200.6500000000005</v>
      </c>
      <c r="F13" s="67">
        <f t="shared" ref="F13:I13" si="4">SUM(F14:F15)</f>
        <v>24547</v>
      </c>
      <c r="G13" s="67">
        <f t="shared" si="4"/>
        <v>13500</v>
      </c>
      <c r="H13" s="67">
        <f t="shared" si="4"/>
        <v>14000</v>
      </c>
      <c r="I13" s="67">
        <f t="shared" si="4"/>
        <v>14500</v>
      </c>
      <c r="J13" s="102"/>
      <c r="K13" s="102"/>
    </row>
    <row r="14" spans="1:14" x14ac:dyDescent="0.25">
      <c r="A14" s="7"/>
      <c r="B14" s="7"/>
      <c r="C14" s="8" t="s">
        <v>52</v>
      </c>
      <c r="D14" s="66" t="s">
        <v>116</v>
      </c>
      <c r="E14" s="63">
        <v>5408.72</v>
      </c>
      <c r="F14" s="63">
        <v>6024</v>
      </c>
      <c r="G14" s="63">
        <v>8000</v>
      </c>
      <c r="H14" s="63">
        <v>8500</v>
      </c>
      <c r="I14" s="63">
        <v>9000</v>
      </c>
      <c r="J14" s="102">
        <f t="shared" si="2"/>
        <v>4.3645469629996448E-3</v>
      </c>
      <c r="K14" s="102">
        <f t="shared" si="1"/>
        <v>3.9322098510212065E-3</v>
      </c>
      <c r="N14" s="102" t="e">
        <f>N11/N12</f>
        <v>#DIV/0!</v>
      </c>
    </row>
    <row r="15" spans="1:14" x14ac:dyDescent="0.25">
      <c r="A15" s="7"/>
      <c r="B15" s="7"/>
      <c r="C15" s="8" t="s">
        <v>58</v>
      </c>
      <c r="D15" s="66" t="s">
        <v>117</v>
      </c>
      <c r="E15" s="63">
        <v>1791.93</v>
      </c>
      <c r="F15" s="63">
        <v>18523</v>
      </c>
      <c r="G15" s="63">
        <v>5500</v>
      </c>
      <c r="H15" s="63">
        <v>5500</v>
      </c>
      <c r="I15" s="63">
        <v>5500</v>
      </c>
      <c r="J15" s="102">
        <f t="shared" si="2"/>
        <v>1.4459914063600916E-3</v>
      </c>
      <c r="K15" s="102">
        <f t="shared" si="1"/>
        <v>1.20910230860667E-2</v>
      </c>
    </row>
    <row r="16" spans="1:14" ht="25.5" x14ac:dyDescent="0.25">
      <c r="A16" s="7"/>
      <c r="B16" s="7">
        <v>67</v>
      </c>
      <c r="C16" s="8"/>
      <c r="D16" s="12" t="s">
        <v>32</v>
      </c>
      <c r="E16" s="63">
        <v>316565.28999999998</v>
      </c>
      <c r="F16" s="63">
        <v>416850</v>
      </c>
      <c r="G16" s="63">
        <v>470000</v>
      </c>
      <c r="H16" s="63">
        <v>500000</v>
      </c>
      <c r="I16" s="63">
        <v>521000</v>
      </c>
      <c r="J16" s="102">
        <f>E16/$E$7</f>
        <v>0.25545121120350134</v>
      </c>
      <c r="K16" s="102">
        <f>F16/$F$7</f>
        <v>0.2721018719120501</v>
      </c>
    </row>
    <row r="17" spans="1:15" x14ac:dyDescent="0.25">
      <c r="A17" s="9">
        <v>7</v>
      </c>
      <c r="B17" s="9"/>
      <c r="C17" s="9"/>
      <c r="D17" s="15" t="s">
        <v>10</v>
      </c>
      <c r="E17" s="73">
        <f t="shared" ref="E17:F17" si="5">SUM(E19)</f>
        <v>0</v>
      </c>
      <c r="F17" s="73">
        <f t="shared" si="5"/>
        <v>4650</v>
      </c>
      <c r="G17" s="73">
        <f>SUM(G19)</f>
        <v>0</v>
      </c>
      <c r="H17" s="73">
        <f t="shared" ref="H17:I17" si="6">SUM(H19)</f>
        <v>0</v>
      </c>
      <c r="I17" s="73">
        <f t="shared" si="6"/>
        <v>0</v>
      </c>
    </row>
    <row r="18" spans="1:15" ht="25.5" x14ac:dyDescent="0.25">
      <c r="A18" s="10"/>
      <c r="B18" s="10">
        <v>72</v>
      </c>
      <c r="C18" s="10"/>
      <c r="D18" s="16" t="s">
        <v>30</v>
      </c>
      <c r="E18" s="63"/>
      <c r="F18" s="64"/>
      <c r="G18" s="64"/>
      <c r="H18" s="64"/>
      <c r="I18" s="65"/>
    </row>
    <row r="19" spans="1:15" ht="25.5" x14ac:dyDescent="0.25">
      <c r="A19" s="10"/>
      <c r="B19" s="10"/>
      <c r="C19" s="8" t="s">
        <v>56</v>
      </c>
      <c r="D19" s="66" t="s">
        <v>115</v>
      </c>
      <c r="E19" s="64">
        <v>0</v>
      </c>
      <c r="F19" s="64">
        <v>4650</v>
      </c>
      <c r="G19" s="64">
        <v>0</v>
      </c>
      <c r="H19" s="64">
        <v>0</v>
      </c>
      <c r="I19" s="65">
        <v>0</v>
      </c>
    </row>
    <row r="20" spans="1:15" x14ac:dyDescent="0.25">
      <c r="F20" s="114"/>
    </row>
    <row r="21" spans="1:15" ht="15.75" x14ac:dyDescent="0.25">
      <c r="A21" s="162" t="s">
        <v>11</v>
      </c>
      <c r="B21" s="163"/>
      <c r="C21" s="163"/>
      <c r="D21" s="163"/>
      <c r="E21" s="163"/>
      <c r="F21" s="163"/>
      <c r="G21" s="163"/>
      <c r="H21" s="163"/>
      <c r="I21" s="163"/>
    </row>
    <row r="22" spans="1:15" ht="18" x14ac:dyDescent="0.25">
      <c r="A22" s="1"/>
      <c r="B22" s="1"/>
      <c r="C22" s="1"/>
      <c r="D22" s="1"/>
      <c r="E22" s="1"/>
      <c r="F22" s="133"/>
      <c r="G22" s="1"/>
      <c r="H22" s="2"/>
      <c r="I22" s="2"/>
    </row>
    <row r="23" spans="1:15" ht="25.5" x14ac:dyDescent="0.25">
      <c r="A23" s="14" t="s">
        <v>6</v>
      </c>
      <c r="B23" s="13" t="s">
        <v>7</v>
      </c>
      <c r="C23" s="13" t="s">
        <v>8</v>
      </c>
      <c r="D23" s="13" t="s">
        <v>12</v>
      </c>
      <c r="E23" s="13" t="s">
        <v>129</v>
      </c>
      <c r="F23" s="14" t="s">
        <v>130</v>
      </c>
      <c r="G23" s="14" t="s">
        <v>131</v>
      </c>
      <c r="H23" s="14" t="s">
        <v>29</v>
      </c>
      <c r="I23" s="14" t="s">
        <v>132</v>
      </c>
    </row>
    <row r="24" spans="1:15" x14ac:dyDescent="0.25">
      <c r="A24" s="117"/>
      <c r="B24" s="130"/>
      <c r="C24" s="130"/>
      <c r="D24" s="130"/>
      <c r="E24" s="130"/>
      <c r="F24" s="130"/>
      <c r="G24" s="130"/>
      <c r="H24" s="130"/>
      <c r="I24" s="130"/>
    </row>
    <row r="25" spans="1:15" ht="15.75" customHeight="1" x14ac:dyDescent="0.25">
      <c r="A25" s="131">
        <v>3</v>
      </c>
      <c r="B25" s="131"/>
      <c r="C25" s="131"/>
      <c r="D25" s="131" t="s">
        <v>13</v>
      </c>
      <c r="E25" s="132">
        <f>E26+E33+E43+E47+E49+E55</f>
        <v>1215252.6400000001</v>
      </c>
      <c r="F25" s="132">
        <f t="shared" ref="F25:H25" si="7">F26+F33+F43+F47+F49+F55</f>
        <v>1492167</v>
      </c>
      <c r="G25" s="132">
        <f t="shared" si="7"/>
        <v>1564400</v>
      </c>
      <c r="H25" s="132">
        <f t="shared" si="7"/>
        <v>1606555</v>
      </c>
      <c r="I25" s="132">
        <f>I26+I33+I43+I47+I49+I55</f>
        <v>1638205</v>
      </c>
      <c r="J25" s="68">
        <f>E25+E57</f>
        <v>1244684.29</v>
      </c>
      <c r="K25" s="68">
        <f>F25+F57</f>
        <v>1536563</v>
      </c>
      <c r="L25" s="68">
        <f>G25+G57</f>
        <v>1598301</v>
      </c>
      <c r="M25" s="68">
        <f>H25+H57</f>
        <v>1645701</v>
      </c>
      <c r="N25" s="68">
        <f>I25+I57</f>
        <v>1682201</v>
      </c>
      <c r="O25" s="68">
        <f>E25+E57</f>
        <v>1244684.29</v>
      </c>
    </row>
    <row r="26" spans="1:15" ht="15.75" customHeight="1" x14ac:dyDescent="0.25">
      <c r="A26" s="6"/>
      <c r="B26" s="6">
        <v>31</v>
      </c>
      <c r="C26" s="6"/>
      <c r="D26" s="70" t="s">
        <v>14</v>
      </c>
      <c r="E26" s="98">
        <f>SUM(E27:E32)</f>
        <v>903697.41</v>
      </c>
      <c r="F26" s="98">
        <f t="shared" ref="F26:N26" si="8">SUM(F27:F32)</f>
        <v>1047001</v>
      </c>
      <c r="G26" s="98">
        <f t="shared" si="8"/>
        <v>1169895</v>
      </c>
      <c r="H26" s="98">
        <f t="shared" si="8"/>
        <v>1204165</v>
      </c>
      <c r="I26" s="98">
        <f t="shared" si="8"/>
        <v>1234815</v>
      </c>
      <c r="J26" s="98">
        <f t="shared" si="8"/>
        <v>0</v>
      </c>
      <c r="K26" s="98">
        <f t="shared" si="8"/>
        <v>0</v>
      </c>
      <c r="L26" s="98">
        <f t="shared" si="8"/>
        <v>0</v>
      </c>
      <c r="M26" s="98">
        <f t="shared" si="8"/>
        <v>0</v>
      </c>
      <c r="N26" s="98">
        <f t="shared" si="8"/>
        <v>0</v>
      </c>
    </row>
    <row r="27" spans="1:15" ht="15.75" customHeight="1" x14ac:dyDescent="0.25">
      <c r="A27" s="6"/>
      <c r="B27" s="6"/>
      <c r="C27" s="10" t="s">
        <v>59</v>
      </c>
      <c r="D27" s="8" t="s">
        <v>118</v>
      </c>
      <c r="E27" s="63">
        <f>'POSEBNI DIO'!C56+'POSEBNI DIO'!C71+'POSEBNI DIO'!C122+'POSEBNI DIO'!C131+'POSEBNI DIO'!C144+'POSEBNI DIO'!C153+'POSEBNI DIO'!C162</f>
        <v>86960.98</v>
      </c>
      <c r="F27" s="63">
        <f>'POSEBNI DIO'!D56+'POSEBNI DIO'!D71+'POSEBNI DIO'!D122+'POSEBNI DIO'!D131+'POSEBNI DIO'!D144+'POSEBNI DIO'!D153+'POSEBNI DIO'!D162</f>
        <v>158580</v>
      </c>
      <c r="G27" s="63">
        <f>'POSEBNI DIO'!E56+'POSEBNI DIO'!E71+'POSEBNI DIO'!E122+'POSEBNI DIO'!E131+'POSEBNI DIO'!E144+'POSEBNI DIO'!E153+'POSEBNI DIO'!E162</f>
        <v>225310</v>
      </c>
      <c r="H27" s="63">
        <f>'POSEBNI DIO'!F56+'POSEBNI DIO'!F71+'POSEBNI DIO'!F122+'POSEBNI DIO'!F131+'POSEBNI DIO'!F144+'POSEBNI DIO'!F153+'POSEBNI DIO'!F162+250</f>
        <v>270215</v>
      </c>
      <c r="I27" s="63">
        <f>'POSEBNI DIO'!G56+'POSEBNI DIO'!G71+'POSEBNI DIO'!G122+'POSEBNI DIO'!G131+'POSEBNI DIO'!G144+'POSEBNI DIO'!G153+'POSEBNI DIO'!G162+250</f>
        <v>290865</v>
      </c>
    </row>
    <row r="28" spans="1:15" ht="15.75" customHeight="1" x14ac:dyDescent="0.25">
      <c r="A28" s="6"/>
      <c r="B28" s="6"/>
      <c r="C28" s="8" t="s">
        <v>52</v>
      </c>
      <c r="D28" s="8" t="s">
        <v>119</v>
      </c>
      <c r="E28" s="63">
        <f>'POSEBNI DIO'!C136</f>
        <v>0</v>
      </c>
      <c r="F28" s="63">
        <f>'POSEBNI DIO'!D136</f>
        <v>0</v>
      </c>
      <c r="G28" s="63">
        <f>'POSEBNI DIO'!E136</f>
        <v>0</v>
      </c>
      <c r="H28" s="63">
        <f>'POSEBNI DIO'!F136</f>
        <v>0</v>
      </c>
      <c r="I28" s="63">
        <f>'POSEBNI DIO'!G136</f>
        <v>0</v>
      </c>
    </row>
    <row r="29" spans="1:15" ht="15.75" customHeight="1" x14ac:dyDescent="0.25">
      <c r="A29" s="6"/>
      <c r="B29" s="6"/>
      <c r="C29" s="8" t="s">
        <v>54</v>
      </c>
      <c r="D29" s="8" t="s">
        <v>121</v>
      </c>
      <c r="E29" s="63">
        <f>'POSEBNI DIO'!C78</f>
        <v>0</v>
      </c>
      <c r="F29" s="63">
        <f>'POSEBNI DIO'!D78</f>
        <v>0</v>
      </c>
      <c r="G29" s="63">
        <f>'POSEBNI DIO'!E78</f>
        <v>0</v>
      </c>
      <c r="H29" s="63">
        <f>'POSEBNI DIO'!F78</f>
        <v>0</v>
      </c>
      <c r="I29" s="63">
        <f>'POSEBNI DIO'!G78</f>
        <v>0</v>
      </c>
    </row>
    <row r="30" spans="1:15" ht="15.75" customHeight="1" x14ac:dyDescent="0.25">
      <c r="A30" s="6"/>
      <c r="B30" s="6"/>
      <c r="C30" s="10" t="s">
        <v>60</v>
      </c>
      <c r="D30" s="12" t="s">
        <v>122</v>
      </c>
      <c r="E30" s="63">
        <f>'POSEBNI DIO'!C166+'POSEBNI DIO'!C157+'POSEBNI DIO'!C148+'POSEBNI DIO'!C126</f>
        <v>25874.800000000003</v>
      </c>
      <c r="F30" s="63">
        <f>'POSEBNI DIO'!D166+'POSEBNI DIO'!D157+'POSEBNI DIO'!D148+'POSEBNI DIO'!D126</f>
        <v>30920</v>
      </c>
      <c r="G30" s="63">
        <f>'POSEBNI DIO'!E166+'POSEBNI DIO'!E157+'POSEBNI DIO'!E148+'POSEBNI DIO'!E126</f>
        <v>23050</v>
      </c>
      <c r="H30" s="63">
        <f>'POSEBNI DIO'!F166+'POSEBNI DIO'!F157+'POSEBNI DIO'!F148+'POSEBNI DIO'!F126</f>
        <v>0</v>
      </c>
      <c r="I30" s="63">
        <f>'POSEBNI DIO'!G166+'POSEBNI DIO'!G157+'POSEBNI DIO'!G148+'POSEBNI DIO'!G126</f>
        <v>0</v>
      </c>
    </row>
    <row r="31" spans="1:15" ht="15.75" customHeight="1" x14ac:dyDescent="0.25">
      <c r="A31" s="6"/>
      <c r="B31" s="10"/>
      <c r="C31" s="10" t="s">
        <v>51</v>
      </c>
      <c r="D31" s="8" t="s">
        <v>123</v>
      </c>
      <c r="E31" s="63">
        <f>'POSEBNI DIO'!C31+'POSEBNI DIO'!C84+'POSEBNI DIO'!C100+'POSEBNI DIO'!C139</f>
        <v>790861.63</v>
      </c>
      <c r="F31" s="63">
        <f>'POSEBNI DIO'!D31+'POSEBNI DIO'!D84+'POSEBNI DIO'!D100+'POSEBNI DIO'!D139</f>
        <v>857501</v>
      </c>
      <c r="G31" s="63">
        <f>'POSEBNI DIO'!E31+'POSEBNI DIO'!E84+'POSEBNI DIO'!E100+'POSEBNI DIO'!E139</f>
        <v>921535</v>
      </c>
      <c r="H31" s="63">
        <f>'POSEBNI DIO'!F31+'POSEBNI DIO'!F84+'POSEBNI DIO'!F100+'POSEBNI DIO'!F139</f>
        <v>933950</v>
      </c>
      <c r="I31" s="63">
        <f>'POSEBNI DIO'!G31+'POSEBNI DIO'!G84+'POSEBNI DIO'!G100+'POSEBNI DIO'!G139</f>
        <v>943950</v>
      </c>
      <c r="J31" s="63">
        <f>'POSEBNI DIO'!H31+'POSEBNI DIO'!H84+'POSEBNI DIO'!H100+'POSEBNI DIO'!H139</f>
        <v>0</v>
      </c>
      <c r="K31" s="63">
        <f>'POSEBNI DIO'!I31+'POSEBNI DIO'!I84+'POSEBNI DIO'!I100+'POSEBNI DIO'!I139</f>
        <v>0</v>
      </c>
      <c r="L31" s="63">
        <f>'POSEBNI DIO'!J31+'POSEBNI DIO'!J84+'POSEBNI DIO'!J100+'POSEBNI DIO'!J139</f>
        <v>0</v>
      </c>
      <c r="M31" s="63">
        <f>'POSEBNI DIO'!K31+'POSEBNI DIO'!K84+'POSEBNI DIO'!K100+'POSEBNI DIO'!K139</f>
        <v>0</v>
      </c>
      <c r="N31" s="63">
        <f>'POSEBNI DIO'!L31+'POSEBNI DIO'!L84+'POSEBNI DIO'!L100+'POSEBNI DIO'!L139</f>
        <v>0</v>
      </c>
    </row>
    <row r="32" spans="1:15" ht="15.75" customHeight="1" x14ac:dyDescent="0.25">
      <c r="A32" s="6"/>
      <c r="B32" s="10"/>
      <c r="C32" s="10" t="s">
        <v>58</v>
      </c>
      <c r="D32" s="8" t="s">
        <v>125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</row>
    <row r="33" spans="1:14" x14ac:dyDescent="0.25">
      <c r="A33" s="7"/>
      <c r="B33" s="17">
        <v>32</v>
      </c>
      <c r="C33" s="8"/>
      <c r="D33" s="69" t="s">
        <v>24</v>
      </c>
      <c r="E33" s="98">
        <f>SUM(E34:E42)</f>
        <v>304344.67000000004</v>
      </c>
      <c r="F33" s="98">
        <f>SUM(F34:F42)</f>
        <v>426291</v>
      </c>
      <c r="G33" s="98">
        <f>SUM(G34:G42)</f>
        <v>377655</v>
      </c>
      <c r="H33" s="98">
        <f t="shared" ref="H33:I33" si="9">SUM(H34:H42)</f>
        <v>385490</v>
      </c>
      <c r="I33" s="98">
        <f t="shared" si="9"/>
        <v>385990</v>
      </c>
      <c r="K33" s="68"/>
    </row>
    <row r="34" spans="1:14" x14ac:dyDescent="0.25">
      <c r="A34" s="7"/>
      <c r="B34" s="7"/>
      <c r="C34" s="8" t="s">
        <v>59</v>
      </c>
      <c r="D34" s="8" t="s">
        <v>118</v>
      </c>
      <c r="E34" s="63">
        <f>'POSEBNI DIO'!C14+'POSEBNI DIO'!C57+'POSEBNI DIO'!C72+'POSEBNI DIO'!C89+'POSEBNI DIO'!C123+'POSEBNI DIO'!C132+'POSEBNI DIO'!C145+'POSEBNI DIO'!C154+'POSEBNI DIO'!C163</f>
        <v>69402.070000000007</v>
      </c>
      <c r="F34" s="63">
        <f>'POSEBNI DIO'!D14+'POSEBNI DIO'!D57+'POSEBNI DIO'!D72+'POSEBNI DIO'!D89+'POSEBNI DIO'!D123+'POSEBNI DIO'!D132+'POSEBNI DIO'!D145+'POSEBNI DIO'!D154+'POSEBNI DIO'!D163</f>
        <v>100550</v>
      </c>
      <c r="G34" s="63">
        <f>'POSEBNI DIO'!E14+'POSEBNI DIO'!E57+'POSEBNI DIO'!E72+'POSEBNI DIO'!E89+'POSEBNI DIO'!E123+'POSEBNI DIO'!E132+'POSEBNI DIO'!E145+'POSEBNI DIO'!E154+'POSEBNI DIO'!E163</f>
        <v>97540</v>
      </c>
      <c r="H34" s="63">
        <f>'POSEBNI DIO'!F14+'POSEBNI DIO'!F57+'POSEBNI DIO'!F72+'POSEBNI DIO'!F89+'POSEBNI DIO'!F123+'POSEBNI DIO'!F132+'POSEBNI DIO'!F145+'POSEBNI DIO'!F154+'POSEBNI DIO'!F163</f>
        <v>96340</v>
      </c>
      <c r="I34" s="63">
        <f>'POSEBNI DIO'!G14+'POSEBNI DIO'!G57+'POSEBNI DIO'!G72+'POSEBNI DIO'!G89+'POSEBNI DIO'!G123+'POSEBNI DIO'!G132+'POSEBNI DIO'!G145+'POSEBNI DIO'!G154+'POSEBNI DIO'!G163</f>
        <v>85340</v>
      </c>
      <c r="J34" s="63">
        <f>'POSEBNI DIO'!H14+'POSEBNI DIO'!H57+'POSEBNI DIO'!H72+'POSEBNI DIO'!H89+'POSEBNI DIO'!H123+'POSEBNI DIO'!H132+'POSEBNI DIO'!H145+'POSEBNI DIO'!H154+'POSEBNI DIO'!H163</f>
        <v>0</v>
      </c>
      <c r="K34" s="63">
        <f>'POSEBNI DIO'!I14+'POSEBNI DIO'!I57+'POSEBNI DIO'!I72+'POSEBNI DIO'!I89+'POSEBNI DIO'!I123+'POSEBNI DIO'!I132+'POSEBNI DIO'!I145+'POSEBNI DIO'!I154+'POSEBNI DIO'!I163</f>
        <v>0</v>
      </c>
      <c r="L34" s="63">
        <f>'POSEBNI DIO'!J14+'POSEBNI DIO'!J57+'POSEBNI DIO'!J72+'POSEBNI DIO'!J89+'POSEBNI DIO'!J123+'POSEBNI DIO'!J132+'POSEBNI DIO'!J145+'POSEBNI DIO'!J154+'POSEBNI DIO'!J163</f>
        <v>0</v>
      </c>
      <c r="M34" s="63">
        <f>'POSEBNI DIO'!K14+'POSEBNI DIO'!K57+'POSEBNI DIO'!K72+'POSEBNI DIO'!K89+'POSEBNI DIO'!K123+'POSEBNI DIO'!K132+'POSEBNI DIO'!K145+'POSEBNI DIO'!K154+'POSEBNI DIO'!K163</f>
        <v>0</v>
      </c>
      <c r="N34" s="63">
        <f>'POSEBNI DIO'!L14+'POSEBNI DIO'!L57+'POSEBNI DIO'!L72+'POSEBNI DIO'!L89+'POSEBNI DIO'!L123+'POSEBNI DIO'!L132+'POSEBNI DIO'!L145+'POSEBNI DIO'!L154+'POSEBNI DIO'!L163</f>
        <v>0</v>
      </c>
    </row>
    <row r="35" spans="1:14" x14ac:dyDescent="0.25">
      <c r="A35" s="7"/>
      <c r="B35" s="7"/>
      <c r="C35" s="8" t="s">
        <v>52</v>
      </c>
      <c r="D35" s="8" t="s">
        <v>119</v>
      </c>
      <c r="E35" s="63">
        <f>'POSEBNI DIO'!C17+'POSEBNI DIO'!C60+'POSEBNI DIO'!C75+'POSEBNI DIO'!C93</f>
        <v>207.86</v>
      </c>
      <c r="F35" s="63">
        <f>'POSEBNI DIO'!D17+'POSEBNI DIO'!D60+'POSEBNI DIO'!D75+'POSEBNI DIO'!D93</f>
        <v>3848</v>
      </c>
      <c r="G35" s="63">
        <f>'POSEBNI DIO'!E17+'POSEBNI DIO'!E60+'POSEBNI DIO'!E75+'POSEBNI DIO'!E93</f>
        <v>5000</v>
      </c>
      <c r="H35" s="63">
        <f>'POSEBNI DIO'!F17+'POSEBNI DIO'!F60+'POSEBNI DIO'!F75+'POSEBNI DIO'!F93</f>
        <v>5500</v>
      </c>
      <c r="I35" s="63">
        <f>'POSEBNI DIO'!G17+'POSEBNI DIO'!G60+'POSEBNI DIO'!G75+'POSEBNI DIO'!G93</f>
        <v>6000</v>
      </c>
    </row>
    <row r="36" spans="1:14" x14ac:dyDescent="0.25">
      <c r="A36" s="7"/>
      <c r="B36" s="7"/>
      <c r="C36" s="8" t="s">
        <v>61</v>
      </c>
      <c r="D36" s="8" t="s">
        <v>120</v>
      </c>
      <c r="E36" s="63">
        <f>'POSEBNI DIO'!C21</f>
        <v>117362.44</v>
      </c>
      <c r="F36" s="63">
        <f>'POSEBNI DIO'!D21</f>
        <v>91170</v>
      </c>
      <c r="G36" s="63">
        <f>'POSEBNI DIO'!E21</f>
        <v>94000</v>
      </c>
      <c r="H36" s="63">
        <f>'POSEBNI DIO'!F21</f>
        <v>99000</v>
      </c>
      <c r="I36" s="63">
        <f>'POSEBNI DIO'!G21</f>
        <v>104000</v>
      </c>
    </row>
    <row r="37" spans="1:14" x14ac:dyDescent="0.25">
      <c r="A37" s="7"/>
      <c r="B37" s="7"/>
      <c r="C37" s="8" t="s">
        <v>54</v>
      </c>
      <c r="D37" s="8" t="s">
        <v>121</v>
      </c>
      <c r="E37" s="63">
        <f>'POSEBNI DIO'!C79+'POSEBNI DIO'!C97</f>
        <v>64367.049999999996</v>
      </c>
      <c r="F37" s="63">
        <f>'POSEBNI DIO'!D79+'POSEBNI DIO'!D97</f>
        <v>89430</v>
      </c>
      <c r="G37" s="63">
        <f>'POSEBNI DIO'!E79+'POSEBNI DIO'!E97</f>
        <v>45000</v>
      </c>
      <c r="H37" s="63">
        <f>'POSEBNI DIO'!F79+'POSEBNI DIO'!F97</f>
        <v>47000</v>
      </c>
      <c r="I37" s="63">
        <f>'POSEBNI DIO'!G79+'POSEBNI DIO'!G97</f>
        <v>49000</v>
      </c>
    </row>
    <row r="38" spans="1:14" x14ac:dyDescent="0.25">
      <c r="A38" s="7"/>
      <c r="B38" s="7"/>
      <c r="C38" s="10" t="s">
        <v>60</v>
      </c>
      <c r="D38" s="12" t="s">
        <v>122</v>
      </c>
      <c r="E38" s="63">
        <f>'POSEBNI DIO'!C167+'POSEBNI DIO'!C158+'POSEBNI DIO'!C149+'POSEBNI DIO'!C127+'POSEBNI DIO'!C118</f>
        <v>5653.42</v>
      </c>
      <c r="F38" s="63">
        <f>'POSEBNI DIO'!D167+'POSEBNI DIO'!D158+'POSEBNI DIO'!D149+'POSEBNI DIO'!D127+'POSEBNI DIO'!D118</f>
        <v>7260</v>
      </c>
      <c r="G38" s="63">
        <f>'POSEBNI DIO'!E167+'POSEBNI DIO'!E158+'POSEBNI DIO'!E149+'POSEBNI DIO'!E127+'POSEBNI DIO'!E118</f>
        <v>6950</v>
      </c>
      <c r="H38" s="63">
        <f>'POSEBNI DIO'!F167+'POSEBNI DIO'!F158+'POSEBNI DIO'!F149+'POSEBNI DIO'!F127+'POSEBNI DIO'!F118</f>
        <v>6000</v>
      </c>
      <c r="I38" s="63">
        <f>'POSEBNI DIO'!G167+'POSEBNI DIO'!G158+'POSEBNI DIO'!G149+'POSEBNI DIO'!G127+'POSEBNI DIO'!G118</f>
        <v>7000</v>
      </c>
    </row>
    <row r="39" spans="1:14" x14ac:dyDescent="0.25">
      <c r="A39" s="7"/>
      <c r="B39" s="7"/>
      <c r="C39" s="8" t="s">
        <v>51</v>
      </c>
      <c r="D39" s="8" t="s">
        <v>123</v>
      </c>
      <c r="E39" s="63">
        <f>'POSEBNI DIO'!C25+'POSEBNI DIO'!C32+'POSEBNI DIO'!C63+'POSEBNI DIO'!C85+'POSEBNI DIO'!C101+'POSEBNI DIO'!C140</f>
        <v>45171.43</v>
      </c>
      <c r="F39" s="63">
        <f>'POSEBNI DIO'!D25+'POSEBNI DIO'!D32+'POSEBNI DIO'!D63+'POSEBNI DIO'!D85+'POSEBNI DIO'!D101+'POSEBNI DIO'!D140</f>
        <v>120115</v>
      </c>
      <c r="G39" s="63">
        <f>'POSEBNI DIO'!E25+'POSEBNI DIO'!E32+'POSEBNI DIO'!E63+'POSEBNI DIO'!E85+'POSEBNI DIO'!E101+'POSEBNI DIO'!E140</f>
        <v>122565</v>
      </c>
      <c r="H39" s="63">
        <f>'POSEBNI DIO'!F25+'POSEBNI DIO'!F32+'POSEBNI DIO'!F63+'POSEBNI DIO'!F85+'POSEBNI DIO'!F101+'POSEBNI DIO'!F140</f>
        <v>125150</v>
      </c>
      <c r="I39" s="63">
        <f>'POSEBNI DIO'!G25+'POSEBNI DIO'!G32+'POSEBNI DIO'!G63+'POSEBNI DIO'!G85+'POSEBNI DIO'!G101+'POSEBNI DIO'!G140</f>
        <v>128150</v>
      </c>
    </row>
    <row r="40" spans="1:14" x14ac:dyDescent="0.25">
      <c r="A40" s="7"/>
      <c r="B40" s="7"/>
      <c r="C40" s="8" t="s">
        <v>65</v>
      </c>
      <c r="D40" s="8" t="s">
        <v>124</v>
      </c>
      <c r="E40" s="63">
        <f>'POSEBNI DIO'!C114</f>
        <v>521.20000000000005</v>
      </c>
      <c r="F40" s="63">
        <f>'POSEBNI DIO'!D114</f>
        <v>0</v>
      </c>
      <c r="G40" s="63">
        <f>'POSEBNI DIO'!E114</f>
        <v>0</v>
      </c>
      <c r="H40" s="63">
        <f>'POSEBNI DIO'!F114</f>
        <v>0</v>
      </c>
      <c r="I40" s="63">
        <f>'POSEBNI DIO'!G114</f>
        <v>0</v>
      </c>
    </row>
    <row r="41" spans="1:14" x14ac:dyDescent="0.25">
      <c r="A41" s="7"/>
      <c r="B41" s="7"/>
      <c r="C41" s="8" t="s">
        <v>58</v>
      </c>
      <c r="D41" s="8" t="s">
        <v>125</v>
      </c>
      <c r="E41" s="63">
        <f>'POSEBNI DIO'!C67+'POSEBNI DIO'!C104</f>
        <v>1659.2</v>
      </c>
      <c r="F41" s="63">
        <f>'POSEBNI DIO'!D67+'POSEBNI DIO'!D104</f>
        <v>13258</v>
      </c>
      <c r="G41" s="63">
        <f>'POSEBNI DIO'!E67+'POSEBNI DIO'!E104</f>
        <v>5600</v>
      </c>
      <c r="H41" s="63">
        <f>'POSEBNI DIO'!F67+'POSEBNI DIO'!F104</f>
        <v>5500</v>
      </c>
      <c r="I41" s="63">
        <f>'POSEBNI DIO'!G67+'POSEBNI DIO'!G104</f>
        <v>5500</v>
      </c>
    </row>
    <row r="42" spans="1:14" x14ac:dyDescent="0.25">
      <c r="A42" s="7"/>
      <c r="B42" s="7"/>
      <c r="C42" s="8" t="s">
        <v>56</v>
      </c>
      <c r="D42" s="8" t="s">
        <v>126</v>
      </c>
      <c r="E42" s="63">
        <f>'POSEBNI DIO'!C110</f>
        <v>0</v>
      </c>
      <c r="F42" s="63">
        <f>'POSEBNI DIO'!D110</f>
        <v>660</v>
      </c>
      <c r="G42" s="63">
        <f>'POSEBNI DIO'!E110</f>
        <v>1000</v>
      </c>
      <c r="H42" s="63">
        <f>'POSEBNI DIO'!F110</f>
        <v>1000</v>
      </c>
      <c r="I42" s="63">
        <f>'POSEBNI DIO'!G110</f>
        <v>1000</v>
      </c>
    </row>
    <row r="43" spans="1:14" x14ac:dyDescent="0.25">
      <c r="A43" s="7"/>
      <c r="B43" s="17">
        <v>34</v>
      </c>
      <c r="C43" s="8"/>
      <c r="D43" s="71" t="s">
        <v>62</v>
      </c>
      <c r="E43" s="67">
        <f>SUM(E44:E46)</f>
        <v>1523</v>
      </c>
      <c r="F43" s="67">
        <f>SUM(F44:F46)</f>
        <v>3340</v>
      </c>
      <c r="G43" s="67">
        <f>SUM(G44:G46)</f>
        <v>2600</v>
      </c>
      <c r="H43" s="67">
        <f t="shared" ref="H43:I43" si="10">SUM(H44:H46)</f>
        <v>2600</v>
      </c>
      <c r="I43" s="67">
        <f t="shared" si="10"/>
        <v>2600</v>
      </c>
    </row>
    <row r="44" spans="1:14" x14ac:dyDescent="0.25">
      <c r="A44" s="7"/>
      <c r="B44" s="17"/>
      <c r="C44" s="8" t="s">
        <v>52</v>
      </c>
      <c r="D44" s="8" t="s">
        <v>119</v>
      </c>
      <c r="E44" s="63">
        <f>'POSEBNI DIO'!C18</f>
        <v>0</v>
      </c>
      <c r="F44" s="63">
        <f>'POSEBNI DIO'!D18</f>
        <v>0</v>
      </c>
      <c r="G44" s="63">
        <f>'POSEBNI DIO'!E18</f>
        <v>0</v>
      </c>
      <c r="H44" s="63">
        <f>'POSEBNI DIO'!F18</f>
        <v>0</v>
      </c>
      <c r="I44" s="63">
        <f>'POSEBNI DIO'!G18</f>
        <v>0</v>
      </c>
      <c r="J44" s="63">
        <f>'POSEBNI DIO'!H18</f>
        <v>0</v>
      </c>
      <c r="K44" s="63">
        <f>'POSEBNI DIO'!I18</f>
        <v>0</v>
      </c>
      <c r="L44" s="63">
        <f>'POSEBNI DIO'!J18</f>
        <v>0</v>
      </c>
      <c r="M44" s="63">
        <f>'POSEBNI DIO'!K18</f>
        <v>0</v>
      </c>
      <c r="N44" s="63">
        <f>'POSEBNI DIO'!L18</f>
        <v>0</v>
      </c>
    </row>
    <row r="45" spans="1:14" x14ac:dyDescent="0.25">
      <c r="A45" s="7"/>
      <c r="B45" s="7"/>
      <c r="C45" s="8" t="s">
        <v>61</v>
      </c>
      <c r="D45" s="8" t="s">
        <v>120</v>
      </c>
      <c r="E45" s="63">
        <f>'POSEBNI DIO'!C22</f>
        <v>506.72</v>
      </c>
      <c r="F45" s="63">
        <f>'POSEBNI DIO'!D22</f>
        <v>1730</v>
      </c>
      <c r="G45" s="63">
        <f>'POSEBNI DIO'!E22</f>
        <v>1000</v>
      </c>
      <c r="H45" s="63">
        <f>'POSEBNI DIO'!F22</f>
        <v>1000</v>
      </c>
      <c r="I45" s="63">
        <f>'POSEBNI DIO'!G22</f>
        <v>1000</v>
      </c>
    </row>
    <row r="46" spans="1:14" x14ac:dyDescent="0.25">
      <c r="A46" s="7"/>
      <c r="B46" s="7"/>
      <c r="C46" s="8" t="s">
        <v>51</v>
      </c>
      <c r="D46" s="8" t="s">
        <v>123</v>
      </c>
      <c r="E46" s="63">
        <f>'POSEBNI DIO'!C33</f>
        <v>1016.28</v>
      </c>
      <c r="F46" s="63">
        <f>'POSEBNI DIO'!D33</f>
        <v>1610</v>
      </c>
      <c r="G46" s="63">
        <f>'POSEBNI DIO'!E33</f>
        <v>1600</v>
      </c>
      <c r="H46" s="63">
        <f>'POSEBNI DIO'!F33</f>
        <v>1600</v>
      </c>
      <c r="I46" s="63">
        <f>'POSEBNI DIO'!G33</f>
        <v>1600</v>
      </c>
      <c r="J46" s="63">
        <f>'POSEBNI DIO'!H33</f>
        <v>0</v>
      </c>
      <c r="K46" s="63">
        <f>'POSEBNI DIO'!I33</f>
        <v>0</v>
      </c>
      <c r="L46" s="63">
        <f>'POSEBNI DIO'!J33</f>
        <v>0</v>
      </c>
      <c r="M46" s="63">
        <f>'POSEBNI DIO'!K33</f>
        <v>0</v>
      </c>
      <c r="N46" s="63">
        <f>'POSEBNI DIO'!L33</f>
        <v>0</v>
      </c>
    </row>
    <row r="47" spans="1:14" ht="25.5" x14ac:dyDescent="0.25">
      <c r="A47" s="7"/>
      <c r="B47" s="17">
        <v>36</v>
      </c>
      <c r="C47" s="8"/>
      <c r="D47" s="71" t="s">
        <v>63</v>
      </c>
      <c r="E47" s="98">
        <f>SUM(E48)</f>
        <v>0</v>
      </c>
      <c r="F47" s="98">
        <f>SUM(F48)</f>
        <v>0</v>
      </c>
      <c r="G47" s="98">
        <f>SUM(G48)</f>
        <v>0</v>
      </c>
      <c r="H47" s="98">
        <f t="shared" ref="H47:I47" si="11">SUM(H48)</f>
        <v>0</v>
      </c>
      <c r="I47" s="98">
        <f t="shared" si="11"/>
        <v>0</v>
      </c>
    </row>
    <row r="48" spans="1:14" x14ac:dyDescent="0.25">
      <c r="A48" s="7"/>
      <c r="B48" s="17"/>
      <c r="C48" s="8" t="s">
        <v>51</v>
      </c>
      <c r="D48" s="8" t="s">
        <v>123</v>
      </c>
      <c r="E48" s="63">
        <f>'POSEBNI DIO'!C64</f>
        <v>0</v>
      </c>
      <c r="F48" s="63">
        <f>'POSEBNI DIO'!D64</f>
        <v>0</v>
      </c>
      <c r="G48" s="63">
        <f>'POSEBNI DIO'!E64</f>
        <v>0</v>
      </c>
      <c r="H48" s="63">
        <f>'POSEBNI DIO'!F64</f>
        <v>0</v>
      </c>
      <c r="I48" s="63">
        <f>'POSEBNI DIO'!G64</f>
        <v>0</v>
      </c>
      <c r="J48" s="63">
        <f>'POSEBNI DIO'!H64</f>
        <v>0</v>
      </c>
      <c r="K48" s="63">
        <f>'POSEBNI DIO'!I64</f>
        <v>0</v>
      </c>
      <c r="L48" s="63">
        <f>'POSEBNI DIO'!J64</f>
        <v>0</v>
      </c>
      <c r="M48" s="63">
        <f>'POSEBNI DIO'!K64</f>
        <v>0</v>
      </c>
      <c r="N48" s="63">
        <f>'POSEBNI DIO'!L64</f>
        <v>0</v>
      </c>
    </row>
    <row r="49" spans="1:14" ht="25.5" x14ac:dyDescent="0.25">
      <c r="A49" s="7"/>
      <c r="B49" s="17">
        <v>37</v>
      </c>
      <c r="C49" s="8"/>
      <c r="D49" s="71" t="s">
        <v>64</v>
      </c>
      <c r="E49" s="98">
        <f>SUM(E50:E54)</f>
        <v>5687.56</v>
      </c>
      <c r="F49" s="98">
        <f t="shared" ref="F49:I49" si="12">SUM(F50:F54)</f>
        <v>15535</v>
      </c>
      <c r="G49" s="98">
        <f t="shared" si="12"/>
        <v>13250</v>
      </c>
      <c r="H49" s="98">
        <f t="shared" si="12"/>
        <v>13300</v>
      </c>
      <c r="I49" s="98">
        <f t="shared" si="12"/>
        <v>13800</v>
      </c>
    </row>
    <row r="50" spans="1:14" x14ac:dyDescent="0.25">
      <c r="A50" s="7"/>
      <c r="B50" s="17"/>
      <c r="C50" s="8" t="s">
        <v>59</v>
      </c>
      <c r="D50" s="8" t="s">
        <v>118</v>
      </c>
      <c r="E50" s="63">
        <f>'POSEBNI DIO'!C90</f>
        <v>597.25</v>
      </c>
      <c r="F50" s="63">
        <f>'POSEBNI DIO'!D90</f>
        <v>3100</v>
      </c>
      <c r="G50" s="63">
        <f>'POSEBNI DIO'!E90</f>
        <v>5950</v>
      </c>
      <c r="H50" s="63">
        <f>'POSEBNI DIO'!F90</f>
        <v>6000</v>
      </c>
      <c r="I50" s="63">
        <f>'POSEBNI DIO'!G90</f>
        <v>6500</v>
      </c>
    </row>
    <row r="51" spans="1:14" x14ac:dyDescent="0.25">
      <c r="A51" s="7"/>
      <c r="B51" s="17"/>
      <c r="C51" s="8" t="s">
        <v>52</v>
      </c>
      <c r="D51" s="8" t="s">
        <v>119</v>
      </c>
      <c r="E51" s="63">
        <f>'POSEBNI DIO'!C94</f>
        <v>0</v>
      </c>
      <c r="F51" s="63">
        <f>'POSEBNI DIO'!D94</f>
        <v>135</v>
      </c>
      <c r="G51" s="63">
        <f>'POSEBNI DIO'!E94</f>
        <v>0</v>
      </c>
      <c r="H51" s="63">
        <f>'POSEBNI DIO'!F94</f>
        <v>0</v>
      </c>
      <c r="I51" s="63">
        <f>'POSEBNI DIO'!G94</f>
        <v>0</v>
      </c>
    </row>
    <row r="52" spans="1:14" x14ac:dyDescent="0.25">
      <c r="A52" s="7"/>
      <c r="B52" s="17"/>
      <c r="C52" s="10" t="s">
        <v>60</v>
      </c>
      <c r="D52" s="12" t="s">
        <v>122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</row>
    <row r="53" spans="1:14" x14ac:dyDescent="0.25">
      <c r="A53" s="7"/>
      <c r="B53" s="17"/>
      <c r="C53" s="8" t="s">
        <v>51</v>
      </c>
      <c r="D53" s="8" t="s">
        <v>123</v>
      </c>
      <c r="E53" s="63">
        <f>'POSEBNI DIO'!C26</f>
        <v>5090.3100000000004</v>
      </c>
      <c r="F53" s="63">
        <f>'POSEBNI DIO'!D26</f>
        <v>7300</v>
      </c>
      <c r="G53" s="63">
        <f>'POSEBNI DIO'!E26</f>
        <v>7300</v>
      </c>
      <c r="H53" s="63">
        <f>'POSEBNI DIO'!F26</f>
        <v>7300</v>
      </c>
      <c r="I53" s="63">
        <f>'POSEBNI DIO'!G26</f>
        <v>7300</v>
      </c>
      <c r="J53" s="63">
        <f>'POSEBNI DIO'!H26</f>
        <v>0</v>
      </c>
      <c r="K53" s="63">
        <f>'POSEBNI DIO'!I26</f>
        <v>0</v>
      </c>
      <c r="L53" s="63">
        <f>'POSEBNI DIO'!J26</f>
        <v>0</v>
      </c>
      <c r="M53" s="63">
        <f>'POSEBNI DIO'!K26</f>
        <v>0</v>
      </c>
      <c r="N53" s="63">
        <f>'POSEBNI DIO'!L26</f>
        <v>0</v>
      </c>
    </row>
    <row r="54" spans="1:14" x14ac:dyDescent="0.25">
      <c r="A54" s="7"/>
      <c r="B54" s="17"/>
      <c r="C54" s="8" t="s">
        <v>58</v>
      </c>
      <c r="D54" s="8" t="s">
        <v>125</v>
      </c>
      <c r="E54" s="63">
        <f>'POSEBNI DIO'!C105</f>
        <v>0</v>
      </c>
      <c r="F54" s="63">
        <f>'POSEBNI DIO'!D105</f>
        <v>5000</v>
      </c>
      <c r="G54" s="63">
        <f>'POSEBNI DIO'!E105</f>
        <v>0</v>
      </c>
      <c r="H54" s="63">
        <f>'POSEBNI DIO'!F105</f>
        <v>0</v>
      </c>
      <c r="I54" s="63">
        <f>'POSEBNI DIO'!G105</f>
        <v>0</v>
      </c>
    </row>
    <row r="55" spans="1:14" x14ac:dyDescent="0.25">
      <c r="A55" s="7"/>
      <c r="B55" s="17">
        <v>38</v>
      </c>
      <c r="C55" s="8"/>
      <c r="D55" s="69" t="s">
        <v>141</v>
      </c>
      <c r="E55" s="67">
        <f>SUM(E56)</f>
        <v>0</v>
      </c>
      <c r="F55" s="67">
        <f t="shared" ref="F55:I55" si="13">SUM(F56)</f>
        <v>0</v>
      </c>
      <c r="G55" s="67">
        <f t="shared" si="13"/>
        <v>1000</v>
      </c>
      <c r="H55" s="67">
        <f t="shared" si="13"/>
        <v>1000</v>
      </c>
      <c r="I55" s="67">
        <f t="shared" si="13"/>
        <v>1000</v>
      </c>
    </row>
    <row r="56" spans="1:14" x14ac:dyDescent="0.25">
      <c r="A56" s="7"/>
      <c r="B56" s="17"/>
      <c r="C56" s="8" t="s">
        <v>51</v>
      </c>
      <c r="D56" s="8" t="s">
        <v>123</v>
      </c>
      <c r="E56" s="63">
        <f>'POSEBNI DIO'!C27</f>
        <v>0</v>
      </c>
      <c r="F56" s="63">
        <f>'POSEBNI DIO'!D27</f>
        <v>0</v>
      </c>
      <c r="G56" s="63">
        <f>'POSEBNI DIO'!E27</f>
        <v>1000</v>
      </c>
      <c r="H56" s="63">
        <f>'POSEBNI DIO'!F27</f>
        <v>1000</v>
      </c>
      <c r="I56" s="63">
        <f>'POSEBNI DIO'!G27</f>
        <v>1000</v>
      </c>
    </row>
    <row r="57" spans="1:14" x14ac:dyDescent="0.25">
      <c r="A57" s="127">
        <v>4</v>
      </c>
      <c r="B57" s="127"/>
      <c r="C57" s="127"/>
      <c r="D57" s="128" t="s">
        <v>15</v>
      </c>
      <c r="E57" s="129">
        <f>SUM(E58)</f>
        <v>29431.65</v>
      </c>
      <c r="F57" s="129">
        <f>SUM(F58)</f>
        <v>44396</v>
      </c>
      <c r="G57" s="129">
        <f>SUM(G58)</f>
        <v>33901</v>
      </c>
      <c r="H57" s="129">
        <f t="shared" ref="H57:I57" si="14">SUM(H58)</f>
        <v>39146</v>
      </c>
      <c r="I57" s="129">
        <f t="shared" si="14"/>
        <v>43996</v>
      </c>
    </row>
    <row r="58" spans="1:14" ht="26.25" x14ac:dyDescent="0.25">
      <c r="A58" s="10"/>
      <c r="B58" s="6">
        <v>42</v>
      </c>
      <c r="C58" s="6"/>
      <c r="D58" s="72" t="s">
        <v>33</v>
      </c>
      <c r="E58" s="98">
        <f>SUM(E59:E65)</f>
        <v>29431.65</v>
      </c>
      <c r="F58" s="98">
        <f>SUM(F59:F65)</f>
        <v>44396</v>
      </c>
      <c r="G58" s="98">
        <f>SUM(G59:G65)</f>
        <v>33901</v>
      </c>
      <c r="H58" s="98">
        <f t="shared" ref="H58:I58" si="15">SUM(H59:H65)</f>
        <v>39146</v>
      </c>
      <c r="I58" s="98">
        <f t="shared" si="15"/>
        <v>43996</v>
      </c>
    </row>
    <row r="59" spans="1:14" x14ac:dyDescent="0.25">
      <c r="A59" s="10"/>
      <c r="B59" s="10"/>
      <c r="C59" s="8" t="s">
        <v>59</v>
      </c>
      <c r="D59" s="8" t="s">
        <v>118</v>
      </c>
      <c r="E59" s="63">
        <f>'POSEBNI DIO'!C39</f>
        <v>9686.5300000000007</v>
      </c>
      <c r="F59" s="63">
        <f>'POSEBNI DIO'!D39</f>
        <v>23540</v>
      </c>
      <c r="G59" s="63">
        <f>'POSEBNI DIO'!E39</f>
        <v>16200</v>
      </c>
      <c r="H59" s="63">
        <f>'POSEBNI DIO'!F39</f>
        <v>21445</v>
      </c>
      <c r="I59" s="63">
        <f>'POSEBNI DIO'!G39</f>
        <v>26295</v>
      </c>
      <c r="J59" s="63">
        <f>'POSEBNI DIO'!H39</f>
        <v>0</v>
      </c>
      <c r="K59" s="63">
        <f>'POSEBNI DIO'!I39</f>
        <v>0</v>
      </c>
      <c r="L59" s="63">
        <f>'POSEBNI DIO'!J39</f>
        <v>0</v>
      </c>
      <c r="M59" s="63">
        <f>'POSEBNI DIO'!K39</f>
        <v>0</v>
      </c>
      <c r="N59" s="63">
        <f>'POSEBNI DIO'!L39</f>
        <v>0</v>
      </c>
    </row>
    <row r="60" spans="1:14" x14ac:dyDescent="0.25">
      <c r="A60" s="10"/>
      <c r="B60" s="10"/>
      <c r="C60" s="8" t="s">
        <v>52</v>
      </c>
      <c r="D60" s="8" t="s">
        <v>119</v>
      </c>
      <c r="E60" s="63">
        <f>'POSEBNI DIO'!C42</f>
        <v>5184.0600000000004</v>
      </c>
      <c r="F60" s="63">
        <f>'POSEBNI DIO'!D42</f>
        <v>2021</v>
      </c>
      <c r="G60" s="63">
        <f>'POSEBNI DIO'!E42</f>
        <v>3001</v>
      </c>
      <c r="H60" s="63">
        <f>'POSEBNI DIO'!F42</f>
        <v>3001</v>
      </c>
      <c r="I60" s="63">
        <f>'POSEBNI DIO'!G42</f>
        <v>3001</v>
      </c>
    </row>
    <row r="61" spans="1:14" x14ac:dyDescent="0.25">
      <c r="A61" s="10"/>
      <c r="B61" s="10"/>
      <c r="C61" s="8" t="s">
        <v>54</v>
      </c>
      <c r="D61" s="8" t="s">
        <v>121</v>
      </c>
      <c r="E61" s="63">
        <f>'POSEBNI DIO'!C81</f>
        <v>0</v>
      </c>
      <c r="F61" s="63">
        <f>'POSEBNI DIO'!D81</f>
        <v>650</v>
      </c>
      <c r="G61" s="63">
        <f>'POSEBNI DIO'!E81</f>
        <v>0</v>
      </c>
      <c r="H61" s="63">
        <f>'POSEBNI DIO'!F81</f>
        <v>0</v>
      </c>
      <c r="I61" s="63">
        <f>'POSEBNI DIO'!G81</f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</row>
    <row r="62" spans="1:14" x14ac:dyDescent="0.25">
      <c r="A62" s="10"/>
      <c r="B62" s="10"/>
      <c r="C62" s="10" t="s">
        <v>60</v>
      </c>
      <c r="D62" s="12" t="s">
        <v>122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1:14" x14ac:dyDescent="0.25">
      <c r="A63" s="10"/>
      <c r="B63" s="10"/>
      <c r="C63" s="8" t="s">
        <v>51</v>
      </c>
      <c r="D63" s="8" t="s">
        <v>123</v>
      </c>
      <c r="E63" s="63">
        <f>'POSEBNI DIO'!C45</f>
        <v>14561.06</v>
      </c>
      <c r="F63" s="63">
        <f>'POSEBNI DIO'!D45</f>
        <v>13270</v>
      </c>
      <c r="G63" s="63">
        <f>'POSEBNI DIO'!E45</f>
        <v>14700</v>
      </c>
      <c r="H63" s="63">
        <f>'POSEBNI DIO'!F45</f>
        <v>14700</v>
      </c>
      <c r="I63" s="63">
        <f>'POSEBNI DIO'!G45</f>
        <v>14700</v>
      </c>
    </row>
    <row r="64" spans="1:14" x14ac:dyDescent="0.25">
      <c r="A64" s="10"/>
      <c r="B64" s="10"/>
      <c r="C64" s="8" t="s">
        <v>58</v>
      </c>
      <c r="D64" s="8" t="s">
        <v>125</v>
      </c>
      <c r="E64" s="63">
        <f>'POSEBNI DIO'!C107</f>
        <v>0</v>
      </c>
      <c r="F64" s="63">
        <f>'POSEBNI DIO'!D107</f>
        <v>265</v>
      </c>
      <c r="G64" s="63">
        <f>'POSEBNI DIO'!E107</f>
        <v>0</v>
      </c>
      <c r="H64" s="63">
        <f>'POSEBNI DIO'!F107</f>
        <v>0</v>
      </c>
      <c r="I64" s="63">
        <f>'POSEBNI DIO'!G107</f>
        <v>0</v>
      </c>
    </row>
    <row r="65" spans="1:9" x14ac:dyDescent="0.25">
      <c r="A65" s="10"/>
      <c r="B65" s="10"/>
      <c r="C65" s="8" t="s">
        <v>56</v>
      </c>
      <c r="D65" s="8" t="s">
        <v>126</v>
      </c>
      <c r="E65" s="63">
        <f>'POSEBNI DIO'!C51</f>
        <v>0</v>
      </c>
      <c r="F65" s="63">
        <f>'POSEBNI DIO'!D51</f>
        <v>4650</v>
      </c>
      <c r="G65" s="63">
        <f>'POSEBNI DIO'!E51</f>
        <v>0</v>
      </c>
      <c r="H65" s="63">
        <f>'POSEBNI DIO'!F51</f>
        <v>0</v>
      </c>
      <c r="I65" s="63">
        <f>'POSEBNI DIO'!G51</f>
        <v>0</v>
      </c>
    </row>
  </sheetData>
  <mergeCells count="3">
    <mergeCell ref="A4:I4"/>
    <mergeCell ref="A21:I21"/>
    <mergeCell ref="A2:I2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J9" sqref="J9"/>
    </sheetView>
  </sheetViews>
  <sheetFormatPr defaultRowHeight="15" x14ac:dyDescent="0.25"/>
  <cols>
    <col min="1" max="1" width="37.7109375" customWidth="1"/>
    <col min="2" max="6" width="15.7109375" customWidth="1"/>
  </cols>
  <sheetData>
    <row r="1" spans="1:6" ht="18" x14ac:dyDescent="0.25">
      <c r="A1" s="1"/>
      <c r="B1" s="1"/>
      <c r="C1" s="1"/>
      <c r="D1" s="1"/>
      <c r="E1" s="2"/>
      <c r="F1" s="2"/>
    </row>
    <row r="2" spans="1:6" x14ac:dyDescent="0.25">
      <c r="A2" s="149" t="s">
        <v>16</v>
      </c>
      <c r="B2" s="161"/>
      <c r="C2" s="161"/>
      <c r="D2" s="161"/>
      <c r="E2" s="161"/>
      <c r="F2" s="161"/>
    </row>
    <row r="3" spans="1:6" ht="18" x14ac:dyDescent="0.25">
      <c r="A3" s="1"/>
      <c r="B3" s="1"/>
      <c r="C3" s="1"/>
      <c r="D3" s="1"/>
      <c r="E3" s="2"/>
      <c r="F3" s="2"/>
    </row>
    <row r="4" spans="1:6" ht="25.5" x14ac:dyDescent="0.25">
      <c r="A4" s="14" t="s">
        <v>17</v>
      </c>
      <c r="B4" s="13" t="s">
        <v>129</v>
      </c>
      <c r="C4" s="14" t="s">
        <v>130</v>
      </c>
      <c r="D4" s="14" t="s">
        <v>131</v>
      </c>
      <c r="E4" s="14" t="s">
        <v>29</v>
      </c>
      <c r="F4" s="14" t="s">
        <v>132</v>
      </c>
    </row>
    <row r="5" spans="1:6" ht="15.75" customHeight="1" x14ac:dyDescent="0.25">
      <c r="A5" s="6" t="s">
        <v>18</v>
      </c>
      <c r="B5" s="98">
        <f>SUM(B7)</f>
        <v>1244684.29</v>
      </c>
      <c r="C5" s="98">
        <f t="shared" ref="C5:F5" si="0">SUM(C7)</f>
        <v>1536613</v>
      </c>
      <c r="D5" s="98">
        <f t="shared" si="0"/>
        <v>1598301</v>
      </c>
      <c r="E5" s="98">
        <f t="shared" si="0"/>
        <v>1645451</v>
      </c>
      <c r="F5" s="98">
        <f t="shared" si="0"/>
        <v>1681951</v>
      </c>
    </row>
    <row r="6" spans="1:6" ht="15.75" customHeight="1" x14ac:dyDescent="0.25">
      <c r="A6" s="6"/>
      <c r="B6" s="98"/>
      <c r="C6" s="98"/>
      <c r="D6" s="98"/>
      <c r="E6" s="98"/>
      <c r="F6" s="98"/>
    </row>
    <row r="7" spans="1:6" ht="15.75" customHeight="1" x14ac:dyDescent="0.25">
      <c r="A7" s="6" t="s">
        <v>107</v>
      </c>
      <c r="B7" s="98">
        <f>B9+B10</f>
        <v>1244684.29</v>
      </c>
      <c r="C7" s="98">
        <f t="shared" ref="C7:F7" si="1">C9+C10</f>
        <v>1536613</v>
      </c>
      <c r="D7" s="98">
        <f t="shared" si="1"/>
        <v>1598301</v>
      </c>
      <c r="E7" s="98">
        <f t="shared" si="1"/>
        <v>1645451</v>
      </c>
      <c r="F7" s="98">
        <f t="shared" si="1"/>
        <v>1681951</v>
      </c>
    </row>
    <row r="8" spans="1:6" x14ac:dyDescent="0.25">
      <c r="A8" s="104" t="s">
        <v>108</v>
      </c>
      <c r="B8" s="3">
        <f>B9</f>
        <v>985263.56</v>
      </c>
      <c r="C8" s="3">
        <f t="shared" ref="C8:F8" si="2">C9</f>
        <v>1081799</v>
      </c>
      <c r="D8" s="3">
        <f t="shared" si="2"/>
        <v>1160701</v>
      </c>
      <c r="E8" s="3">
        <f t="shared" si="2"/>
        <v>1186646</v>
      </c>
      <c r="F8" s="3">
        <f t="shared" si="2"/>
        <v>1195996</v>
      </c>
    </row>
    <row r="9" spans="1:6" x14ac:dyDescent="0.25">
      <c r="A9" s="105" t="s">
        <v>109</v>
      </c>
      <c r="B9" s="106">
        <f>'POSEBNI DIO'!C10</f>
        <v>985263.56</v>
      </c>
      <c r="C9" s="106">
        <f>'POSEBNI DIO'!D10</f>
        <v>1081799</v>
      </c>
      <c r="D9" s="106">
        <f>'POSEBNI DIO'!E10</f>
        <v>1160701</v>
      </c>
      <c r="E9" s="106">
        <f>'POSEBNI DIO'!F10</f>
        <v>1186646</v>
      </c>
      <c r="F9" s="106">
        <f>'POSEBNI DIO'!G10</f>
        <v>1195996</v>
      </c>
    </row>
    <row r="10" spans="1:6" x14ac:dyDescent="0.25">
      <c r="A10" s="12" t="s">
        <v>127</v>
      </c>
      <c r="B10" s="106">
        <f>'POSEBNI DIO'!C52</f>
        <v>259420.72999999998</v>
      </c>
      <c r="C10" s="106">
        <f>'POSEBNI DIO'!D52</f>
        <v>454814</v>
      </c>
      <c r="D10" s="106">
        <f>'POSEBNI DIO'!E52</f>
        <v>437600</v>
      </c>
      <c r="E10" s="106">
        <f>'POSEBNI DIO'!F52</f>
        <v>458805</v>
      </c>
      <c r="F10" s="106">
        <f>'POSEBNI DIO'!G52</f>
        <v>485955</v>
      </c>
    </row>
    <row r="11" spans="1:6" x14ac:dyDescent="0.25">
      <c r="A11" s="12"/>
      <c r="B11" s="3"/>
      <c r="C11" s="4"/>
      <c r="D11" s="4"/>
      <c r="E11" s="4"/>
      <c r="F11" s="5"/>
    </row>
    <row r="14" spans="1:6" x14ac:dyDescent="0.25">
      <c r="B14" s="114"/>
      <c r="C14" s="114"/>
      <c r="D14" s="114"/>
      <c r="E14" s="114"/>
      <c r="F14" s="114"/>
    </row>
  </sheetData>
  <mergeCells count="1">
    <mergeCell ref="A2:F2"/>
  </mergeCells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1" sqref="F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15.7109375" customWidth="1"/>
  </cols>
  <sheetData>
    <row r="1" spans="1:10" ht="18" x14ac:dyDescent="0.25">
      <c r="A1" s="1"/>
      <c r="B1" s="1"/>
      <c r="C1" s="1"/>
      <c r="D1" s="1"/>
      <c r="E1" s="1"/>
      <c r="F1" s="1"/>
      <c r="G1" s="1"/>
      <c r="H1" s="2"/>
      <c r="I1" s="2"/>
    </row>
    <row r="2" spans="1:10" x14ac:dyDescent="0.25">
      <c r="A2" s="149" t="s">
        <v>112</v>
      </c>
      <c r="B2" s="150"/>
      <c r="C2" s="150"/>
      <c r="D2" s="150"/>
      <c r="E2" s="150"/>
      <c r="F2" s="150"/>
      <c r="G2" s="150"/>
      <c r="H2" s="150"/>
      <c r="I2" s="150"/>
    </row>
    <row r="3" spans="1:10" ht="18" x14ac:dyDescent="0.25">
      <c r="A3" s="1"/>
      <c r="B3" s="1"/>
      <c r="C3" s="1"/>
      <c r="D3" s="1"/>
      <c r="E3" s="1"/>
      <c r="F3" s="1"/>
      <c r="G3" s="1"/>
      <c r="H3" s="2"/>
      <c r="I3" s="2"/>
    </row>
    <row r="4" spans="1:10" ht="25.5" x14ac:dyDescent="0.25">
      <c r="A4" s="14" t="s">
        <v>6</v>
      </c>
      <c r="B4" s="13" t="s">
        <v>7</v>
      </c>
      <c r="C4" s="13" t="s">
        <v>8</v>
      </c>
      <c r="D4" s="13" t="s">
        <v>35</v>
      </c>
      <c r="E4" s="13" t="s">
        <v>129</v>
      </c>
      <c r="F4" s="14" t="s">
        <v>130</v>
      </c>
      <c r="G4" s="14" t="s">
        <v>131</v>
      </c>
      <c r="H4" s="14" t="s">
        <v>29</v>
      </c>
      <c r="I4" s="14" t="s">
        <v>132</v>
      </c>
    </row>
    <row r="5" spans="1:10" ht="25.5" x14ac:dyDescent="0.25">
      <c r="A5" s="6">
        <v>8</v>
      </c>
      <c r="B5" s="6"/>
      <c r="C5" s="6"/>
      <c r="D5" s="6" t="s">
        <v>19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103"/>
    </row>
    <row r="6" spans="1:10" x14ac:dyDescent="0.25">
      <c r="A6" s="6"/>
      <c r="B6" s="10"/>
      <c r="C6" s="10"/>
      <c r="D6" s="10"/>
      <c r="E6" s="3"/>
      <c r="F6" s="4"/>
      <c r="G6" s="4"/>
      <c r="H6" s="4"/>
      <c r="I6" s="4"/>
    </row>
    <row r="7" spans="1:10" x14ac:dyDescent="0.25">
      <c r="A7" s="7"/>
      <c r="B7" s="7"/>
      <c r="C7" s="8"/>
      <c r="D7" s="11"/>
      <c r="E7" s="3"/>
      <c r="F7" s="4"/>
      <c r="G7" s="4"/>
      <c r="H7" s="4"/>
      <c r="I7" s="4"/>
    </row>
    <row r="8" spans="1:10" ht="25.5" x14ac:dyDescent="0.25">
      <c r="A8" s="9">
        <v>5</v>
      </c>
      <c r="B8" s="9"/>
      <c r="C8" s="9"/>
      <c r="D8" s="15" t="s">
        <v>20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</row>
    <row r="9" spans="1:10" x14ac:dyDescent="0.25">
      <c r="A9" s="10"/>
      <c r="B9" s="10"/>
      <c r="C9" s="10"/>
      <c r="D9" s="16"/>
      <c r="E9" s="3"/>
      <c r="F9" s="4"/>
      <c r="G9" s="4"/>
      <c r="H9" s="4"/>
      <c r="I9" s="5"/>
    </row>
    <row r="10" spans="1:10" x14ac:dyDescent="0.25">
      <c r="A10" s="10"/>
      <c r="B10" s="10"/>
      <c r="C10" s="8"/>
      <c r="D10" s="8"/>
      <c r="E10" s="3"/>
      <c r="F10" s="4"/>
      <c r="G10" s="4"/>
      <c r="H10" s="4"/>
      <c r="I10" s="5"/>
    </row>
    <row r="11" spans="1:10" x14ac:dyDescent="0.25">
      <c r="A11" s="10"/>
      <c r="B11" s="10"/>
      <c r="C11" s="8"/>
      <c r="D11" s="8"/>
      <c r="E11" s="3"/>
      <c r="F11" s="4"/>
      <c r="G11" s="4"/>
      <c r="H11" s="4"/>
      <c r="I11" s="5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workbookViewId="0">
      <selection activeCell="I20" sqref="I20"/>
    </sheetView>
  </sheetViews>
  <sheetFormatPr defaultRowHeight="15" x14ac:dyDescent="0.25"/>
  <cols>
    <col min="1" max="1" width="7.42578125" customWidth="1"/>
    <col min="2" max="2" width="8.42578125" bestFit="1" customWidth="1"/>
    <col min="3" max="3" width="5.42578125" bestFit="1" customWidth="1"/>
    <col min="4" max="4" width="32.7109375" customWidth="1"/>
    <col min="5" max="9" width="15.7109375" customWidth="1"/>
  </cols>
  <sheetData>
    <row r="2" spans="1:13" ht="18" customHeight="1" x14ac:dyDescent="0.25">
      <c r="A2" s="149" t="s">
        <v>113</v>
      </c>
      <c r="B2" s="149"/>
      <c r="C2" s="149"/>
      <c r="D2" s="149"/>
      <c r="E2" s="149"/>
      <c r="F2" s="149"/>
      <c r="G2" s="149"/>
      <c r="H2" s="149"/>
      <c r="I2" s="149"/>
    </row>
    <row r="3" spans="1:13" ht="18" customHeight="1" x14ac:dyDescent="0.25">
      <c r="A3" s="168"/>
      <c r="B3" s="168"/>
      <c r="C3" s="168"/>
      <c r="D3" s="168"/>
      <c r="E3" s="168"/>
      <c r="F3" s="168"/>
      <c r="G3" s="168"/>
      <c r="H3" s="168"/>
      <c r="I3" s="168"/>
    </row>
    <row r="4" spans="1:13" ht="25.5" x14ac:dyDescent="0.25">
      <c r="A4" s="14" t="s">
        <v>6</v>
      </c>
      <c r="B4" s="13" t="s">
        <v>7</v>
      </c>
      <c r="C4" s="13" t="s">
        <v>8</v>
      </c>
      <c r="D4" s="13" t="s">
        <v>35</v>
      </c>
      <c r="E4" s="13" t="s">
        <v>129</v>
      </c>
      <c r="F4" s="93" t="s">
        <v>130</v>
      </c>
      <c r="G4" s="14" t="s">
        <v>131</v>
      </c>
      <c r="H4" s="14" t="s">
        <v>29</v>
      </c>
      <c r="I4" s="14" t="s">
        <v>132</v>
      </c>
    </row>
    <row r="5" spans="1:13" x14ac:dyDescent="0.25">
      <c r="A5" s="6">
        <v>9</v>
      </c>
      <c r="B5" s="6"/>
      <c r="C5" s="6"/>
      <c r="D5" s="75" t="s">
        <v>66</v>
      </c>
      <c r="E5" s="67">
        <f>SUM(E7)</f>
        <v>6517.48</v>
      </c>
      <c r="F5" s="118">
        <f t="shared" ref="F5:I5" si="0">SUM(F7)</f>
        <v>-1914.1899999999994</v>
      </c>
      <c r="G5" s="67">
        <f t="shared" si="0"/>
        <v>100</v>
      </c>
      <c r="H5" s="67">
        <f t="shared" si="0"/>
        <v>0</v>
      </c>
      <c r="I5" s="67">
        <f t="shared" si="0"/>
        <v>0</v>
      </c>
    </row>
    <row r="6" spans="1:13" x14ac:dyDescent="0.25">
      <c r="A6" s="6"/>
      <c r="B6" s="6"/>
      <c r="C6" s="6"/>
      <c r="D6" s="74"/>
      <c r="E6" s="63"/>
      <c r="F6" s="119"/>
      <c r="G6" s="64"/>
      <c r="H6" s="64"/>
      <c r="I6" s="64"/>
    </row>
    <row r="7" spans="1:13" x14ac:dyDescent="0.25">
      <c r="A7" s="6"/>
      <c r="B7" s="6">
        <v>92</v>
      </c>
      <c r="C7" s="10"/>
      <c r="D7" s="75" t="s">
        <v>67</v>
      </c>
      <c r="E7" s="67">
        <f>SUM(E8:E14)</f>
        <v>6517.48</v>
      </c>
      <c r="F7" s="118">
        <f>(F8+F9+F10+F11)+F12+F13</f>
        <v>-1914.1899999999994</v>
      </c>
      <c r="G7" s="67">
        <f>SUM(G8:G11)</f>
        <v>100</v>
      </c>
      <c r="H7" s="67">
        <f t="shared" ref="H7" si="1">SUM(H8:H10)</f>
        <v>0</v>
      </c>
      <c r="I7" s="67">
        <f t="shared" ref="I7" si="2">SUM(I8:I10)</f>
        <v>0</v>
      </c>
    </row>
    <row r="8" spans="1:13" s="109" customFormat="1" x14ac:dyDescent="0.25">
      <c r="A8" s="8"/>
      <c r="B8" s="8"/>
      <c r="C8" s="8" t="s">
        <v>52</v>
      </c>
      <c r="D8" s="8" t="s">
        <v>119</v>
      </c>
      <c r="E8" s="107">
        <v>1235.78</v>
      </c>
      <c r="F8" s="120">
        <v>505</v>
      </c>
      <c r="G8" s="108">
        <v>0</v>
      </c>
      <c r="H8" s="108">
        <v>0</v>
      </c>
      <c r="I8" s="108">
        <v>0</v>
      </c>
      <c r="J8" s="112"/>
      <c r="K8" s="110"/>
      <c r="M8" s="110"/>
    </row>
    <row r="9" spans="1:13" s="109" customFormat="1" x14ac:dyDescent="0.25">
      <c r="A9" s="111"/>
      <c r="B9" s="111"/>
      <c r="C9" s="8" t="s">
        <v>54</v>
      </c>
      <c r="D9" s="8" t="s">
        <v>121</v>
      </c>
      <c r="E9" s="107">
        <v>2313.4899999999998</v>
      </c>
      <c r="F9" s="120">
        <v>4970.08</v>
      </c>
      <c r="G9" s="108">
        <v>0</v>
      </c>
      <c r="H9" s="108">
        <v>0</v>
      </c>
      <c r="I9" s="108">
        <v>0</v>
      </c>
    </row>
    <row r="10" spans="1:13" s="109" customFormat="1" x14ac:dyDescent="0.25">
      <c r="A10" s="12"/>
      <c r="B10" s="12"/>
      <c r="C10" s="8" t="s">
        <v>51</v>
      </c>
      <c r="D10" s="8" t="s">
        <v>123</v>
      </c>
      <c r="E10" s="107">
        <v>7453.31</v>
      </c>
      <c r="F10" s="120">
        <v>-49.74</v>
      </c>
      <c r="G10" s="108">
        <v>0</v>
      </c>
      <c r="H10" s="108">
        <v>0</v>
      </c>
      <c r="I10" s="108">
        <v>0</v>
      </c>
    </row>
    <row r="11" spans="1:13" s="109" customFormat="1" x14ac:dyDescent="0.25">
      <c r="A11" s="12"/>
      <c r="B11" s="12"/>
      <c r="C11" s="8" t="s">
        <v>58</v>
      </c>
      <c r="D11" s="8" t="s">
        <v>125</v>
      </c>
      <c r="E11" s="107">
        <v>0</v>
      </c>
      <c r="F11" s="120">
        <v>132.72</v>
      </c>
      <c r="G11" s="108">
        <v>100</v>
      </c>
      <c r="H11" s="108">
        <v>0</v>
      </c>
      <c r="I11" s="108">
        <v>0</v>
      </c>
    </row>
    <row r="12" spans="1:13" s="109" customFormat="1" x14ac:dyDescent="0.25">
      <c r="A12" s="12"/>
      <c r="B12" s="12"/>
      <c r="C12" s="8" t="s">
        <v>59</v>
      </c>
      <c r="D12" s="8" t="s">
        <v>118</v>
      </c>
      <c r="E12" s="107">
        <v>-2712.03</v>
      </c>
      <c r="F12" s="120">
        <v>-5527.7</v>
      </c>
      <c r="G12" s="108">
        <v>0</v>
      </c>
      <c r="H12" s="108">
        <v>0</v>
      </c>
      <c r="I12" s="108">
        <v>0</v>
      </c>
    </row>
    <row r="13" spans="1:13" s="109" customFormat="1" x14ac:dyDescent="0.25">
      <c r="A13" s="12"/>
      <c r="B13" s="12"/>
      <c r="C13" s="8" t="s">
        <v>61</v>
      </c>
      <c r="D13" s="8" t="s">
        <v>120</v>
      </c>
      <c r="E13" s="107">
        <v>-1773.07</v>
      </c>
      <c r="F13" s="120">
        <v>-1944.55</v>
      </c>
      <c r="G13" s="108">
        <v>0</v>
      </c>
      <c r="H13" s="108">
        <v>0</v>
      </c>
      <c r="I13" s="108">
        <v>0</v>
      </c>
    </row>
    <row r="14" spans="1:13" s="109" customFormat="1" x14ac:dyDescent="0.25">
      <c r="A14" s="12"/>
      <c r="B14" s="12"/>
      <c r="C14" s="8" t="s">
        <v>60</v>
      </c>
      <c r="D14" s="8" t="s">
        <v>128</v>
      </c>
      <c r="E14" s="107">
        <v>0</v>
      </c>
      <c r="F14" s="120">
        <v>0</v>
      </c>
      <c r="G14" s="108">
        <v>0</v>
      </c>
      <c r="H14" s="108">
        <v>0</v>
      </c>
      <c r="I14" s="108">
        <v>0</v>
      </c>
    </row>
    <row r="15" spans="1:13" ht="15" customHeight="1" x14ac:dyDescent="0.25">
      <c r="A15" s="164" t="s">
        <v>106</v>
      </c>
      <c r="B15" s="164"/>
      <c r="C15" s="164"/>
      <c r="D15" s="165"/>
      <c r="E15" s="99">
        <f>E5</f>
        <v>6517.48</v>
      </c>
      <c r="F15" s="123">
        <f t="shared" ref="F15:I15" si="3">F5</f>
        <v>-1914.1899999999994</v>
      </c>
      <c r="G15" s="99">
        <f t="shared" si="3"/>
        <v>100</v>
      </c>
      <c r="H15" s="99">
        <f t="shared" si="3"/>
        <v>0</v>
      </c>
      <c r="I15" s="96">
        <f t="shared" si="3"/>
        <v>0</v>
      </c>
    </row>
    <row r="16" spans="1:13" x14ac:dyDescent="0.25">
      <c r="A16" s="166"/>
      <c r="B16" s="166"/>
      <c r="C16" s="166"/>
      <c r="D16" s="167"/>
      <c r="E16" s="100"/>
      <c r="F16" s="124"/>
      <c r="G16" s="100"/>
      <c r="H16" s="100"/>
      <c r="I16" s="97"/>
    </row>
    <row r="17" spans="5:14" x14ac:dyDescent="0.25">
      <c r="E17" s="113"/>
      <c r="F17" s="121"/>
      <c r="G17" s="113"/>
      <c r="N17" s="68"/>
    </row>
    <row r="18" spans="5:14" x14ac:dyDescent="0.25">
      <c r="F18" s="122"/>
      <c r="N18" s="68"/>
    </row>
    <row r="19" spans="5:14" x14ac:dyDescent="0.25">
      <c r="F19" s="122"/>
    </row>
    <row r="20" spans="5:14" x14ac:dyDescent="0.25">
      <c r="F20" s="122"/>
    </row>
    <row r="21" spans="5:14" x14ac:dyDescent="0.25">
      <c r="F21" s="122"/>
    </row>
    <row r="22" spans="5:14" x14ac:dyDescent="0.25">
      <c r="F22" s="122"/>
    </row>
    <row r="23" spans="5:14" x14ac:dyDescent="0.25">
      <c r="F23" s="122"/>
    </row>
    <row r="24" spans="5:14" x14ac:dyDescent="0.25">
      <c r="F24" s="122"/>
    </row>
  </sheetData>
  <mergeCells count="3">
    <mergeCell ref="A15:D16"/>
    <mergeCell ref="A3:I3"/>
    <mergeCell ref="A2:I2"/>
  </mergeCells>
  <pageMargins left="0.7" right="0.7" top="0.75" bottom="0.75" header="0.3" footer="0.3"/>
  <pageSetup paperSize="9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zoomScale="85" zoomScaleNormal="85" workbookViewId="0">
      <selection activeCell="I32" sqref="I32"/>
    </sheetView>
  </sheetViews>
  <sheetFormatPr defaultRowHeight="15" x14ac:dyDescent="0.25"/>
  <cols>
    <col min="1" max="1" width="26" customWidth="1"/>
    <col min="2" max="2" width="43.5703125" customWidth="1"/>
    <col min="3" max="3" width="17.28515625" customWidth="1"/>
    <col min="4" max="4" width="17.140625" customWidth="1"/>
    <col min="5" max="9" width="15.7109375" customWidth="1"/>
  </cols>
  <sheetData>
    <row r="1" spans="1:9" ht="18" x14ac:dyDescent="0.25">
      <c r="A1" s="1"/>
      <c r="B1" s="1"/>
      <c r="C1" s="1"/>
      <c r="D1" s="1"/>
      <c r="E1" s="1"/>
      <c r="F1" s="1"/>
      <c r="G1" s="1"/>
      <c r="H1" s="2"/>
      <c r="I1" s="2"/>
    </row>
    <row r="2" spans="1:9" x14ac:dyDescent="0.25">
      <c r="A2" s="169" t="s">
        <v>21</v>
      </c>
      <c r="B2" s="169"/>
      <c r="C2" s="169"/>
      <c r="D2" s="169"/>
      <c r="E2" s="169"/>
      <c r="F2" s="169"/>
      <c r="G2" s="169"/>
      <c r="H2" s="2"/>
      <c r="I2" s="2"/>
    </row>
    <row r="3" spans="1:9" ht="18" customHeight="1" x14ac:dyDescent="0.25">
      <c r="H3" s="101"/>
      <c r="I3" s="101"/>
    </row>
    <row r="4" spans="1:9" s="92" customFormat="1" ht="25.5" x14ac:dyDescent="0.2">
      <c r="A4" s="93" t="s">
        <v>23</v>
      </c>
      <c r="B4" s="93" t="s">
        <v>105</v>
      </c>
      <c r="C4" s="93" t="s">
        <v>129</v>
      </c>
      <c r="D4" s="14" t="s">
        <v>130</v>
      </c>
      <c r="E4" s="14" t="s">
        <v>131</v>
      </c>
      <c r="F4" s="14" t="s">
        <v>29</v>
      </c>
      <c r="G4" s="14" t="s">
        <v>132</v>
      </c>
      <c r="H4" s="2"/>
      <c r="I4" s="2"/>
    </row>
    <row r="5" spans="1:9" x14ac:dyDescent="0.25">
      <c r="A5" t="s">
        <v>68</v>
      </c>
      <c r="B5" s="76"/>
      <c r="C5" s="68">
        <f t="shared" ref="C5:F5" si="0">SUM(C9)</f>
        <v>1244684.29</v>
      </c>
      <c r="D5" s="68">
        <f t="shared" si="0"/>
        <v>1536613</v>
      </c>
      <c r="E5" s="68">
        <f t="shared" si="0"/>
        <v>1598301</v>
      </c>
      <c r="F5" s="68">
        <f t="shared" si="0"/>
        <v>1645451</v>
      </c>
      <c r="G5" s="68">
        <f>SUM(G9)</f>
        <v>1681951</v>
      </c>
    </row>
    <row r="6" spans="1:9" x14ac:dyDescent="0.25">
      <c r="A6" s="78" t="s">
        <v>69</v>
      </c>
      <c r="B6" s="78"/>
      <c r="C6" s="79">
        <v>953703.42</v>
      </c>
      <c r="D6" s="79">
        <v>1247749.1599999999</v>
      </c>
      <c r="E6" s="79">
        <v>1440935</v>
      </c>
      <c r="F6" s="79">
        <f t="shared" ref="F6:G8" si="1">F7</f>
        <v>1645451</v>
      </c>
      <c r="G6" s="79">
        <f t="shared" si="1"/>
        <v>1681951</v>
      </c>
    </row>
    <row r="7" spans="1:9" x14ac:dyDescent="0.25">
      <c r="A7" s="80" t="s">
        <v>70</v>
      </c>
      <c r="B7" s="80"/>
      <c r="C7" s="81">
        <v>953703.42</v>
      </c>
      <c r="D7" s="81">
        <v>1247749.1599999999</v>
      </c>
      <c r="E7" s="81">
        <v>1440935</v>
      </c>
      <c r="F7" s="81">
        <f t="shared" si="1"/>
        <v>1645451</v>
      </c>
      <c r="G7" s="81">
        <f t="shared" si="1"/>
        <v>1681951</v>
      </c>
    </row>
    <row r="8" spans="1:9" x14ac:dyDescent="0.25">
      <c r="A8" s="82" t="s">
        <v>71</v>
      </c>
      <c r="B8" s="82"/>
      <c r="C8" s="83">
        <v>953703.42</v>
      </c>
      <c r="D8" s="83">
        <v>1247749.1599999999</v>
      </c>
      <c r="E8" s="83">
        <v>1440935</v>
      </c>
      <c r="F8" s="83">
        <f t="shared" si="1"/>
        <v>1645451</v>
      </c>
      <c r="G8" s="83">
        <f t="shared" si="1"/>
        <v>1681951</v>
      </c>
    </row>
    <row r="9" spans="1:9" x14ac:dyDescent="0.25">
      <c r="A9" s="84" t="s">
        <v>72</v>
      </c>
      <c r="B9" s="84"/>
      <c r="C9" s="85">
        <f t="shared" ref="C9" si="2">C10+C52</f>
        <v>1244684.29</v>
      </c>
      <c r="D9" s="85">
        <f t="shared" ref="D9" si="3">D10+D52</f>
        <v>1536613</v>
      </c>
      <c r="E9" s="85">
        <f t="shared" ref="E9:F9" si="4">E10+E52</f>
        <v>1598301</v>
      </c>
      <c r="F9" s="85">
        <f t="shared" si="4"/>
        <v>1645451</v>
      </c>
      <c r="G9" s="85">
        <f>G10+G52</f>
        <v>1681951</v>
      </c>
    </row>
    <row r="10" spans="1:9" x14ac:dyDescent="0.25">
      <c r="A10" s="86" t="s">
        <v>73</v>
      </c>
      <c r="B10" s="86"/>
      <c r="C10" s="87">
        <f t="shared" ref="C10" si="5">C11+C28+C36</f>
        <v>985263.56</v>
      </c>
      <c r="D10" s="87">
        <f t="shared" ref="D10" si="6">D11+D28+D36</f>
        <v>1081799</v>
      </c>
      <c r="E10" s="87">
        <f t="shared" ref="E10:F10" si="7">E11+E28+E36</f>
        <v>1160701</v>
      </c>
      <c r="F10" s="87">
        <f t="shared" si="7"/>
        <v>1186646</v>
      </c>
      <c r="G10" s="87">
        <f>G11+G28+G36</f>
        <v>1195996</v>
      </c>
    </row>
    <row r="11" spans="1:9" x14ac:dyDescent="0.25">
      <c r="A11" s="88" t="s">
        <v>74</v>
      </c>
      <c r="B11" s="88"/>
      <c r="C11" s="89">
        <f>C12+C15+C19+C23</f>
        <v>127600.72</v>
      </c>
      <c r="D11" s="89">
        <f t="shared" ref="D11" si="8">D12+D15+D19+D23</f>
        <v>148048</v>
      </c>
      <c r="E11" s="89">
        <f t="shared" ref="E11:F11" si="9">E12+E15+E19+E23</f>
        <v>171800</v>
      </c>
      <c r="F11" s="89">
        <f t="shared" si="9"/>
        <v>182500</v>
      </c>
      <c r="G11" s="89">
        <f>G12+G15+G19+G23</f>
        <v>177000</v>
      </c>
    </row>
    <row r="12" spans="1:9" x14ac:dyDescent="0.25">
      <c r="A12" s="90" t="s">
        <v>75</v>
      </c>
      <c r="B12" s="90"/>
      <c r="C12" s="91">
        <f t="shared" ref="C12" si="10">SUM(C13)</f>
        <v>4024.03</v>
      </c>
      <c r="D12" s="91">
        <f t="shared" ref="D12" si="11">SUM(D13)</f>
        <v>46800</v>
      </c>
      <c r="E12" s="91">
        <f t="shared" ref="E12" si="12">SUM(E13)</f>
        <v>65000</v>
      </c>
      <c r="F12" s="91">
        <f t="shared" ref="F12" si="13">SUM(F13)</f>
        <v>70200</v>
      </c>
      <c r="G12" s="91">
        <f t="shared" ref="F12:G13" si="14">SUM(G13)</f>
        <v>59200</v>
      </c>
    </row>
    <row r="13" spans="1:9" x14ac:dyDescent="0.25">
      <c r="A13" s="77" t="s">
        <v>76</v>
      </c>
      <c r="B13" s="77"/>
      <c r="C13" s="94">
        <f t="shared" ref="C13:D13" si="15">SUM(C14)</f>
        <v>4024.03</v>
      </c>
      <c r="D13" s="94">
        <f t="shared" si="15"/>
        <v>46800</v>
      </c>
      <c r="E13" s="94">
        <f t="shared" ref="E13" si="16">SUM(E14)</f>
        <v>65000</v>
      </c>
      <c r="F13" s="94">
        <f t="shared" si="14"/>
        <v>70200</v>
      </c>
      <c r="G13" s="94">
        <f>SUM(G14)</f>
        <v>59200</v>
      </c>
    </row>
    <row r="14" spans="1:9" x14ac:dyDescent="0.25">
      <c r="A14" s="77" t="s">
        <v>77</v>
      </c>
      <c r="B14" s="77"/>
      <c r="C14" s="77">
        <v>4024.03</v>
      </c>
      <c r="D14" s="77">
        <v>46800</v>
      </c>
      <c r="E14" s="77">
        <v>65000</v>
      </c>
      <c r="F14" s="94">
        <v>70200</v>
      </c>
      <c r="G14" s="94">
        <v>59200</v>
      </c>
    </row>
    <row r="15" spans="1:9" x14ac:dyDescent="0.25">
      <c r="A15" s="90" t="s">
        <v>78</v>
      </c>
      <c r="B15" s="90"/>
      <c r="C15" s="91">
        <f t="shared" ref="C15:F15" si="17">SUM(C16)</f>
        <v>0</v>
      </c>
      <c r="D15" s="91">
        <f t="shared" si="17"/>
        <v>1048</v>
      </c>
      <c r="E15" s="91">
        <f t="shared" si="17"/>
        <v>3500</v>
      </c>
      <c r="F15" s="91">
        <f t="shared" si="17"/>
        <v>4000</v>
      </c>
      <c r="G15" s="91">
        <f>SUM(G16)</f>
        <v>4500</v>
      </c>
    </row>
    <row r="16" spans="1:9" x14ac:dyDescent="0.25">
      <c r="A16" s="77" t="s">
        <v>76</v>
      </c>
      <c r="B16" s="77"/>
      <c r="C16" s="95">
        <f t="shared" ref="C16:F16" si="18">SUM(C17:C18)</f>
        <v>0</v>
      </c>
      <c r="D16" s="95">
        <f t="shared" si="18"/>
        <v>1048</v>
      </c>
      <c r="E16" s="95">
        <f t="shared" si="18"/>
        <v>3500</v>
      </c>
      <c r="F16" s="95">
        <f t="shared" si="18"/>
        <v>4000</v>
      </c>
      <c r="G16" s="95">
        <f>SUM(G17:G18)</f>
        <v>4500</v>
      </c>
    </row>
    <row r="17" spans="1:12" x14ac:dyDescent="0.25">
      <c r="A17" s="77" t="s">
        <v>77</v>
      </c>
      <c r="B17" s="77"/>
      <c r="C17" s="77">
        <v>0</v>
      </c>
      <c r="D17" s="77">
        <v>1048</v>
      </c>
      <c r="E17" s="77">
        <v>3500</v>
      </c>
      <c r="F17" s="94">
        <v>4000</v>
      </c>
      <c r="G17" s="94">
        <v>4500</v>
      </c>
    </row>
    <row r="18" spans="1:12" x14ac:dyDescent="0.25">
      <c r="A18" s="77" t="s">
        <v>79</v>
      </c>
      <c r="B18" s="77"/>
      <c r="C18" s="77">
        <v>0</v>
      </c>
      <c r="D18" s="77">
        <v>0</v>
      </c>
      <c r="E18" s="77">
        <v>0</v>
      </c>
      <c r="F18" s="94">
        <v>0</v>
      </c>
      <c r="G18" s="94">
        <v>0</v>
      </c>
    </row>
    <row r="19" spans="1:12" x14ac:dyDescent="0.25">
      <c r="A19" s="90" t="s">
        <v>80</v>
      </c>
      <c r="B19" s="90"/>
      <c r="C19" s="91">
        <f t="shared" ref="C19:F19" si="19">SUM(C20)</f>
        <v>117869.16</v>
      </c>
      <c r="D19" s="91">
        <f t="shared" si="19"/>
        <v>92900</v>
      </c>
      <c r="E19" s="91">
        <f t="shared" si="19"/>
        <v>95000</v>
      </c>
      <c r="F19" s="91">
        <f t="shared" si="19"/>
        <v>100000</v>
      </c>
      <c r="G19" s="91">
        <f>SUM(G20)</f>
        <v>105000</v>
      </c>
      <c r="H19" s="68"/>
      <c r="I19" s="68"/>
      <c r="J19" s="68"/>
      <c r="K19" s="68"/>
      <c r="L19" s="68"/>
    </row>
    <row r="20" spans="1:12" x14ac:dyDescent="0.25">
      <c r="A20" s="77" t="s">
        <v>76</v>
      </c>
      <c r="B20" s="77"/>
      <c r="C20" s="77">
        <f t="shared" ref="C20:F20" si="20">SUM(C21:C22)</f>
        <v>117869.16</v>
      </c>
      <c r="D20" s="77">
        <f t="shared" si="20"/>
        <v>92900</v>
      </c>
      <c r="E20" s="77">
        <f t="shared" si="20"/>
        <v>95000</v>
      </c>
      <c r="F20" s="77">
        <f t="shared" si="20"/>
        <v>100000</v>
      </c>
      <c r="G20" s="77">
        <f>SUM(G21:G22)</f>
        <v>105000</v>
      </c>
    </row>
    <row r="21" spans="1:12" x14ac:dyDescent="0.25">
      <c r="A21" s="77" t="s">
        <v>77</v>
      </c>
      <c r="B21" s="77"/>
      <c r="C21" s="77">
        <f>7541.43+109821.01</f>
        <v>117362.44</v>
      </c>
      <c r="D21" s="77">
        <f>10490+80680</f>
        <v>91170</v>
      </c>
      <c r="E21" s="77">
        <v>94000</v>
      </c>
      <c r="F21" s="94">
        <v>99000</v>
      </c>
      <c r="G21" s="94">
        <v>104000</v>
      </c>
    </row>
    <row r="22" spans="1:12" x14ac:dyDescent="0.25">
      <c r="A22" s="77" t="s">
        <v>79</v>
      </c>
      <c r="B22" s="77"/>
      <c r="C22" s="77">
        <v>506.72</v>
      </c>
      <c r="D22" s="77">
        <f>130+800+800</f>
        <v>1730</v>
      </c>
      <c r="E22" s="77">
        <v>1000</v>
      </c>
      <c r="F22" s="77">
        <v>1000</v>
      </c>
      <c r="G22" s="77">
        <v>1000</v>
      </c>
    </row>
    <row r="23" spans="1:12" x14ac:dyDescent="0.25">
      <c r="A23" s="90" t="s">
        <v>81</v>
      </c>
      <c r="B23" s="90"/>
      <c r="C23" s="91">
        <f t="shared" ref="C23:F23" si="21">SUM(C24)</f>
        <v>5707.5300000000007</v>
      </c>
      <c r="D23" s="91">
        <f t="shared" si="21"/>
        <v>7300</v>
      </c>
      <c r="E23" s="91">
        <f t="shared" si="21"/>
        <v>8300</v>
      </c>
      <c r="F23" s="91">
        <f t="shared" si="21"/>
        <v>8300</v>
      </c>
      <c r="G23" s="91">
        <f>SUM(G24)</f>
        <v>8300</v>
      </c>
    </row>
    <row r="24" spans="1:12" x14ac:dyDescent="0.25">
      <c r="A24" s="77" t="s">
        <v>76</v>
      </c>
      <c r="B24" s="77"/>
      <c r="C24" s="77">
        <f t="shared" ref="C24" si="22">SUM(C25:C27)</f>
        <v>5707.5300000000007</v>
      </c>
      <c r="D24" s="77">
        <f t="shared" ref="D24" si="23">SUM(D25:D27)</f>
        <v>7300</v>
      </c>
      <c r="E24" s="77">
        <f t="shared" ref="E24" si="24">SUM(E25:E27)</f>
        <v>8300</v>
      </c>
      <c r="F24" s="77">
        <f t="shared" ref="F24" si="25">SUM(F25:F27)</f>
        <v>8300</v>
      </c>
      <c r="G24" s="77">
        <f t="shared" ref="G24" si="26">SUM(G25:G27)</f>
        <v>8300</v>
      </c>
    </row>
    <row r="25" spans="1:12" x14ac:dyDescent="0.25">
      <c r="A25" s="77" t="s">
        <v>77</v>
      </c>
      <c r="B25" s="77"/>
      <c r="C25" s="77">
        <v>617.22</v>
      </c>
      <c r="D25" s="77">
        <v>0</v>
      </c>
      <c r="E25" s="77">
        <v>0</v>
      </c>
      <c r="F25" s="94">
        <v>0</v>
      </c>
      <c r="G25" s="94">
        <v>0</v>
      </c>
    </row>
    <row r="26" spans="1:12" x14ac:dyDescent="0.25">
      <c r="A26" s="77" t="s">
        <v>82</v>
      </c>
      <c r="B26" s="77"/>
      <c r="C26" s="77">
        <v>5090.3100000000004</v>
      </c>
      <c r="D26" s="77">
        <v>7300</v>
      </c>
      <c r="E26" s="77">
        <v>7300</v>
      </c>
      <c r="F26" s="94">
        <v>7300</v>
      </c>
      <c r="G26" s="94">
        <v>7300</v>
      </c>
    </row>
    <row r="27" spans="1:12" x14ac:dyDescent="0.25">
      <c r="A27" s="94" t="s">
        <v>133</v>
      </c>
      <c r="B27" s="77"/>
      <c r="C27" s="77">
        <v>0</v>
      </c>
      <c r="D27" s="77">
        <v>0</v>
      </c>
      <c r="E27" s="77">
        <v>1000</v>
      </c>
      <c r="F27" s="94">
        <v>1000</v>
      </c>
      <c r="G27" s="94">
        <v>1000</v>
      </c>
    </row>
    <row r="28" spans="1:12" x14ac:dyDescent="0.25">
      <c r="A28" s="88" t="s">
        <v>83</v>
      </c>
      <c r="B28" s="88"/>
      <c r="C28" s="89">
        <f>SUM(C29)</f>
        <v>828231.19000000006</v>
      </c>
      <c r="D28" s="89">
        <f>SUM(D29)</f>
        <v>890270</v>
      </c>
      <c r="E28" s="89">
        <f t="shared" ref="E28:G28" si="27">SUM(E29)</f>
        <v>955000</v>
      </c>
      <c r="F28" s="89">
        <f t="shared" si="27"/>
        <v>965000</v>
      </c>
      <c r="G28" s="89">
        <f t="shared" si="27"/>
        <v>975000</v>
      </c>
    </row>
    <row r="29" spans="1:12" x14ac:dyDescent="0.25">
      <c r="A29" s="90" t="s">
        <v>81</v>
      </c>
      <c r="B29" s="90"/>
      <c r="C29" s="91">
        <f t="shared" ref="C29:F29" si="28">SUM(C30)+C34</f>
        <v>828231.19000000006</v>
      </c>
      <c r="D29" s="91">
        <f t="shared" si="28"/>
        <v>890270</v>
      </c>
      <c r="E29" s="91">
        <f t="shared" si="28"/>
        <v>955000</v>
      </c>
      <c r="F29" s="91">
        <f t="shared" si="28"/>
        <v>965000</v>
      </c>
      <c r="G29" s="91">
        <f>SUM(G30)+G34</f>
        <v>975000</v>
      </c>
    </row>
    <row r="30" spans="1:12" x14ac:dyDescent="0.25">
      <c r="A30" s="77" t="s">
        <v>76</v>
      </c>
      <c r="B30" s="77"/>
      <c r="C30" s="77">
        <f t="shared" ref="C30:D30" si="29">SUM(C31:C33)</f>
        <v>828231.19000000006</v>
      </c>
      <c r="D30" s="77">
        <f t="shared" si="29"/>
        <v>890220</v>
      </c>
      <c r="E30" s="77">
        <f>SUM(E31:E33)</f>
        <v>955000</v>
      </c>
      <c r="F30" s="77">
        <f t="shared" ref="F30:G30" si="30">SUM(F31:F33)</f>
        <v>965000</v>
      </c>
      <c r="G30" s="77">
        <f t="shared" si="30"/>
        <v>975000</v>
      </c>
    </row>
    <row r="31" spans="1:12" x14ac:dyDescent="0.25">
      <c r="A31" s="77" t="s">
        <v>84</v>
      </c>
      <c r="B31" s="77"/>
      <c r="C31" s="77">
        <v>783018.13</v>
      </c>
      <c r="D31" s="77">
        <v>841510</v>
      </c>
      <c r="E31" s="77">
        <v>903300</v>
      </c>
      <c r="F31" s="94">
        <v>913300</v>
      </c>
      <c r="G31" s="94">
        <v>923300</v>
      </c>
    </row>
    <row r="32" spans="1:12" x14ac:dyDescent="0.25">
      <c r="A32" s="77" t="s">
        <v>77</v>
      </c>
      <c r="B32" s="77"/>
      <c r="C32" s="77">
        <v>44196.78</v>
      </c>
      <c r="D32" s="77">
        <v>47100</v>
      </c>
      <c r="E32" s="77">
        <v>50100</v>
      </c>
      <c r="F32" s="77">
        <v>50100</v>
      </c>
      <c r="G32" s="77">
        <v>50100</v>
      </c>
    </row>
    <row r="33" spans="1:7" x14ac:dyDescent="0.25">
      <c r="A33" s="77" t="s">
        <v>79</v>
      </c>
      <c r="B33" s="77"/>
      <c r="C33" s="77">
        <v>1016.28</v>
      </c>
      <c r="D33" s="77">
        <v>1610</v>
      </c>
      <c r="E33" s="77">
        <v>1600</v>
      </c>
      <c r="F33" s="77">
        <v>1600</v>
      </c>
      <c r="G33" s="77">
        <v>1600</v>
      </c>
    </row>
    <row r="34" spans="1:7" x14ac:dyDescent="0.25">
      <c r="A34" s="94" t="s">
        <v>135</v>
      </c>
      <c r="B34" s="77"/>
      <c r="C34" s="77">
        <v>0</v>
      </c>
      <c r="D34" s="77">
        <v>50</v>
      </c>
      <c r="E34" s="77">
        <v>0</v>
      </c>
      <c r="F34" s="77">
        <v>0</v>
      </c>
      <c r="G34" s="77">
        <v>0</v>
      </c>
    </row>
    <row r="35" spans="1:7" x14ac:dyDescent="0.25">
      <c r="A35" s="94" t="s">
        <v>136</v>
      </c>
      <c r="B35" s="77"/>
      <c r="C35" s="77">
        <v>0</v>
      </c>
      <c r="D35" s="77">
        <v>50</v>
      </c>
      <c r="E35" s="77">
        <v>0</v>
      </c>
      <c r="F35" s="77">
        <v>0</v>
      </c>
      <c r="G35" s="77">
        <v>0</v>
      </c>
    </row>
    <row r="36" spans="1:7" x14ac:dyDescent="0.25">
      <c r="A36" s="88" t="s">
        <v>85</v>
      </c>
      <c r="B36" s="88"/>
      <c r="C36" s="89">
        <f t="shared" ref="C36:F36" si="31">C37+C40+C43+C46+C49</f>
        <v>29431.65</v>
      </c>
      <c r="D36" s="89">
        <f>D37+D40+D43+D46+D49</f>
        <v>43481</v>
      </c>
      <c r="E36" s="89">
        <f>E37+E40+E43+E46+E49</f>
        <v>33901</v>
      </c>
      <c r="F36" s="89">
        <f t="shared" si="31"/>
        <v>39146</v>
      </c>
      <c r="G36" s="89">
        <f>G37+G40+G43+G46+G49</f>
        <v>43996</v>
      </c>
    </row>
    <row r="37" spans="1:7" x14ac:dyDescent="0.25">
      <c r="A37" s="90" t="s">
        <v>75</v>
      </c>
      <c r="B37" s="90"/>
      <c r="C37" s="91">
        <f t="shared" ref="C37:D37" si="32">SUM(C38)</f>
        <v>9686.5300000000007</v>
      </c>
      <c r="D37" s="91">
        <f t="shared" si="32"/>
        <v>23540</v>
      </c>
      <c r="E37" s="91">
        <f>SUM(E38)</f>
        <v>16200</v>
      </c>
      <c r="F37" s="91">
        <f t="shared" ref="F37:G37" si="33">SUM(F38)</f>
        <v>21445</v>
      </c>
      <c r="G37" s="91">
        <f t="shared" si="33"/>
        <v>26295</v>
      </c>
    </row>
    <row r="38" spans="1:7" x14ac:dyDescent="0.25">
      <c r="A38" s="77" t="s">
        <v>86</v>
      </c>
      <c r="B38" s="77"/>
      <c r="C38" s="77">
        <f t="shared" ref="C38:D38" si="34">SUM(C39)</f>
        <v>9686.5300000000007</v>
      </c>
      <c r="D38" s="77">
        <f t="shared" si="34"/>
        <v>23540</v>
      </c>
      <c r="E38" s="77">
        <f>SUM(E39)</f>
        <v>16200</v>
      </c>
      <c r="F38" s="77">
        <f t="shared" ref="F38:G38" si="35">SUM(F39)</f>
        <v>21445</v>
      </c>
      <c r="G38" s="77">
        <f t="shared" si="35"/>
        <v>26295</v>
      </c>
    </row>
    <row r="39" spans="1:7" x14ac:dyDescent="0.25">
      <c r="A39" s="77" t="s">
        <v>87</v>
      </c>
      <c r="B39" s="77"/>
      <c r="C39" s="77">
        <v>9686.5300000000007</v>
      </c>
      <c r="D39" s="77">
        <v>23540</v>
      </c>
      <c r="E39" s="77">
        <v>16200</v>
      </c>
      <c r="F39" s="94">
        <v>21445</v>
      </c>
      <c r="G39" s="94">
        <v>26295</v>
      </c>
    </row>
    <row r="40" spans="1:7" x14ac:dyDescent="0.25">
      <c r="A40" s="90" t="s">
        <v>78</v>
      </c>
      <c r="B40" s="90"/>
      <c r="C40" s="91">
        <f t="shared" ref="C40:F40" si="36">SUM(C41)</f>
        <v>5184.0600000000004</v>
      </c>
      <c r="D40" s="91">
        <f t="shared" si="36"/>
        <v>2021</v>
      </c>
      <c r="E40" s="91">
        <f t="shared" si="36"/>
        <v>3001</v>
      </c>
      <c r="F40" s="91">
        <f t="shared" si="36"/>
        <v>3001</v>
      </c>
      <c r="G40" s="91">
        <f>SUM(G41)</f>
        <v>3001</v>
      </c>
    </row>
    <row r="41" spans="1:7" x14ac:dyDescent="0.25">
      <c r="A41" s="77" t="s">
        <v>86</v>
      </c>
      <c r="B41" s="77"/>
      <c r="C41" s="95">
        <f t="shared" ref="C41:F41" si="37">SUM(C42)</f>
        <v>5184.0600000000004</v>
      </c>
      <c r="D41" s="95">
        <f t="shared" si="37"/>
        <v>2021</v>
      </c>
      <c r="E41" s="95">
        <f t="shared" si="37"/>
        <v>3001</v>
      </c>
      <c r="F41" s="95">
        <f t="shared" si="37"/>
        <v>3001</v>
      </c>
      <c r="G41" s="95">
        <f>SUM(G42)</f>
        <v>3001</v>
      </c>
    </row>
    <row r="42" spans="1:7" x14ac:dyDescent="0.25">
      <c r="A42" s="77" t="s">
        <v>87</v>
      </c>
      <c r="B42" s="77"/>
      <c r="C42" s="77">
        <v>5184.0600000000004</v>
      </c>
      <c r="D42" s="77">
        <v>2021</v>
      </c>
      <c r="E42" s="77">
        <v>3001</v>
      </c>
      <c r="F42" s="77">
        <v>3001</v>
      </c>
      <c r="G42" s="77">
        <v>3001</v>
      </c>
    </row>
    <row r="43" spans="1:7" x14ac:dyDescent="0.25">
      <c r="A43" s="90" t="s">
        <v>81</v>
      </c>
      <c r="B43" s="90"/>
      <c r="C43" s="91">
        <f t="shared" ref="C43:F43" si="38">SUM(C44)</f>
        <v>14561.06</v>
      </c>
      <c r="D43" s="91">
        <f>SUM(D44)</f>
        <v>13270</v>
      </c>
      <c r="E43" s="91">
        <f t="shared" si="38"/>
        <v>14700</v>
      </c>
      <c r="F43" s="91">
        <f t="shared" si="38"/>
        <v>14700</v>
      </c>
      <c r="G43" s="91">
        <f>SUM(G44)</f>
        <v>14700</v>
      </c>
    </row>
    <row r="44" spans="1:7" x14ac:dyDescent="0.25">
      <c r="A44" s="77" t="s">
        <v>86</v>
      </c>
      <c r="B44" s="77"/>
      <c r="C44" s="95">
        <f t="shared" ref="C44:F44" si="39">SUM(C45)</f>
        <v>14561.06</v>
      </c>
      <c r="D44" s="95">
        <f t="shared" si="39"/>
        <v>13270</v>
      </c>
      <c r="E44" s="95">
        <f t="shared" si="39"/>
        <v>14700</v>
      </c>
      <c r="F44" s="95">
        <f t="shared" si="39"/>
        <v>14700</v>
      </c>
      <c r="G44" s="95">
        <f>SUM(G45)</f>
        <v>14700</v>
      </c>
    </row>
    <row r="45" spans="1:7" x14ac:dyDescent="0.25">
      <c r="A45" s="77" t="s">
        <v>87</v>
      </c>
      <c r="B45" s="77"/>
      <c r="C45" s="77">
        <v>14561.06</v>
      </c>
      <c r="D45" s="77">
        <v>13270</v>
      </c>
      <c r="E45" s="77">
        <v>14700</v>
      </c>
      <c r="F45" s="77">
        <v>14700</v>
      </c>
      <c r="G45" s="77">
        <v>14700</v>
      </c>
    </row>
    <row r="46" spans="1:7" x14ac:dyDescent="0.25">
      <c r="A46" s="90" t="s">
        <v>88</v>
      </c>
      <c r="B46" s="90"/>
      <c r="C46" s="91">
        <f t="shared" ref="C46:F46" si="40">SUM(C47)</f>
        <v>0</v>
      </c>
      <c r="D46" s="91">
        <f t="shared" si="40"/>
        <v>0</v>
      </c>
      <c r="E46" s="91">
        <f t="shared" si="40"/>
        <v>0</v>
      </c>
      <c r="F46" s="91">
        <f t="shared" si="40"/>
        <v>0</v>
      </c>
      <c r="G46" s="91">
        <f>SUM(G47)</f>
        <v>0</v>
      </c>
    </row>
    <row r="47" spans="1:7" x14ac:dyDescent="0.25">
      <c r="A47" s="77" t="s">
        <v>86</v>
      </c>
      <c r="B47" s="77"/>
      <c r="C47" s="77">
        <f t="shared" ref="C47:F47" si="41">SUM(C48)</f>
        <v>0</v>
      </c>
      <c r="D47" s="77">
        <f t="shared" si="41"/>
        <v>0</v>
      </c>
      <c r="E47" s="77">
        <f t="shared" si="41"/>
        <v>0</v>
      </c>
      <c r="F47" s="77">
        <f t="shared" si="41"/>
        <v>0</v>
      </c>
      <c r="G47" s="77">
        <f>SUM(G48)</f>
        <v>0</v>
      </c>
    </row>
    <row r="48" spans="1:7" x14ac:dyDescent="0.25">
      <c r="A48" s="77" t="s">
        <v>87</v>
      </c>
      <c r="B48" s="77"/>
      <c r="C48" s="77">
        <v>0</v>
      </c>
      <c r="D48" s="77">
        <v>0</v>
      </c>
      <c r="E48" s="77">
        <v>0</v>
      </c>
      <c r="F48" s="77">
        <v>0</v>
      </c>
      <c r="G48" s="77">
        <v>0</v>
      </c>
    </row>
    <row r="49" spans="1:7" x14ac:dyDescent="0.25">
      <c r="A49" s="90" t="s">
        <v>89</v>
      </c>
      <c r="B49" s="90"/>
      <c r="C49" s="91">
        <f t="shared" ref="C49:F49" si="42">SUM(C50)</f>
        <v>0</v>
      </c>
      <c r="D49" s="91">
        <f t="shared" si="42"/>
        <v>4650</v>
      </c>
      <c r="E49" s="91">
        <f t="shared" si="42"/>
        <v>0</v>
      </c>
      <c r="F49" s="91">
        <f t="shared" si="42"/>
        <v>0</v>
      </c>
      <c r="G49" s="91">
        <f>SUM(G50)</f>
        <v>0</v>
      </c>
    </row>
    <row r="50" spans="1:7" x14ac:dyDescent="0.25">
      <c r="A50" s="77" t="s">
        <v>86</v>
      </c>
      <c r="B50" s="77"/>
      <c r="C50" s="94">
        <f t="shared" ref="C50:F50" si="43">SUM(C51)</f>
        <v>0</v>
      </c>
      <c r="D50" s="94">
        <f t="shared" si="43"/>
        <v>4650</v>
      </c>
      <c r="E50" s="94">
        <f t="shared" si="43"/>
        <v>0</v>
      </c>
      <c r="F50" s="94">
        <f t="shared" si="43"/>
        <v>0</v>
      </c>
      <c r="G50" s="94">
        <f>SUM(G51)</f>
        <v>0</v>
      </c>
    </row>
    <row r="51" spans="1:7" x14ac:dyDescent="0.25">
      <c r="A51" s="77" t="s">
        <v>87</v>
      </c>
      <c r="B51" s="77"/>
      <c r="C51" s="77">
        <v>0</v>
      </c>
      <c r="D51" s="77">
        <v>4650</v>
      </c>
      <c r="E51" s="77">
        <v>0</v>
      </c>
      <c r="F51" s="94">
        <v>0</v>
      </c>
      <c r="G51" s="94">
        <v>0</v>
      </c>
    </row>
    <row r="52" spans="1:7" x14ac:dyDescent="0.25">
      <c r="A52" s="86" t="s">
        <v>90</v>
      </c>
      <c r="B52" s="86"/>
      <c r="C52" s="87">
        <f t="shared" ref="C52:F52" si="44">C53+C68+C86+C111+C115+C119+C128+C133+C141+C150+C159</f>
        <v>259420.72999999998</v>
      </c>
      <c r="D52" s="87">
        <f t="shared" si="44"/>
        <v>454814</v>
      </c>
      <c r="E52" s="87">
        <f t="shared" si="44"/>
        <v>437600</v>
      </c>
      <c r="F52" s="87">
        <f t="shared" si="44"/>
        <v>458805</v>
      </c>
      <c r="G52" s="87">
        <f>G53+G68+G86+G111+G115+G119+G128+G133+G141+G150+G159</f>
        <v>485955</v>
      </c>
    </row>
    <row r="53" spans="1:7" x14ac:dyDescent="0.25">
      <c r="A53" s="88" t="s">
        <v>91</v>
      </c>
      <c r="B53" s="88"/>
      <c r="C53" s="89">
        <f t="shared" ref="C53:F53" si="45">C54+C58+C61+C65</f>
        <v>3544.0200000000004</v>
      </c>
      <c r="D53" s="89">
        <f t="shared" si="45"/>
        <v>5330</v>
      </c>
      <c r="E53" s="89">
        <f t="shared" si="45"/>
        <v>11320</v>
      </c>
      <c r="F53" s="89">
        <f t="shared" si="45"/>
        <v>11500</v>
      </c>
      <c r="G53" s="89">
        <f>G54+G58+G61+G65</f>
        <v>11500</v>
      </c>
    </row>
    <row r="54" spans="1:7" x14ac:dyDescent="0.25">
      <c r="A54" s="90" t="s">
        <v>75</v>
      </c>
      <c r="B54" s="90"/>
      <c r="C54" s="91">
        <f t="shared" ref="C54:F54" si="46">SUM(C55)</f>
        <v>1676.96</v>
      </c>
      <c r="D54" s="91">
        <f>SUM(D55)</f>
        <v>805</v>
      </c>
      <c r="E54" s="91">
        <f t="shared" si="46"/>
        <v>5420</v>
      </c>
      <c r="F54" s="91">
        <f t="shared" si="46"/>
        <v>5700</v>
      </c>
      <c r="G54" s="91">
        <f>SUM(G55)</f>
        <v>5700</v>
      </c>
    </row>
    <row r="55" spans="1:7" x14ac:dyDescent="0.25">
      <c r="A55" s="77" t="s">
        <v>76</v>
      </c>
      <c r="B55" s="77"/>
      <c r="C55" s="95">
        <f t="shared" ref="C55:F55" si="47">SUM(C56:C57)</f>
        <v>1676.96</v>
      </c>
      <c r="D55" s="95">
        <f t="shared" si="47"/>
        <v>805</v>
      </c>
      <c r="E55" s="95">
        <f t="shared" si="47"/>
        <v>5420</v>
      </c>
      <c r="F55" s="95">
        <f t="shared" si="47"/>
        <v>5700</v>
      </c>
      <c r="G55" s="95">
        <f>SUM(G56:G57)</f>
        <v>5700</v>
      </c>
    </row>
    <row r="56" spans="1:7" x14ac:dyDescent="0.25">
      <c r="A56" s="77" t="s">
        <v>84</v>
      </c>
      <c r="B56" s="77"/>
      <c r="C56" s="77">
        <v>0</v>
      </c>
      <c r="D56" s="77">
        <v>0</v>
      </c>
      <c r="E56" s="77">
        <v>120</v>
      </c>
      <c r="F56" s="94">
        <v>400</v>
      </c>
      <c r="G56" s="94">
        <v>400</v>
      </c>
    </row>
    <row r="57" spans="1:7" x14ac:dyDescent="0.25">
      <c r="A57" s="77" t="s">
        <v>77</v>
      </c>
      <c r="B57" s="77"/>
      <c r="C57" s="77">
        <v>1676.96</v>
      </c>
      <c r="D57" s="77">
        <v>805</v>
      </c>
      <c r="E57" s="77">
        <v>5300</v>
      </c>
      <c r="F57" s="77">
        <v>5300</v>
      </c>
      <c r="G57" s="77">
        <v>5300</v>
      </c>
    </row>
    <row r="58" spans="1:7" x14ac:dyDescent="0.25">
      <c r="A58" s="90" t="s">
        <v>78</v>
      </c>
      <c r="B58" s="90"/>
      <c r="C58" s="91">
        <f t="shared" ref="C58:F58" si="48">SUM(C59)</f>
        <v>207.86</v>
      </c>
      <c r="D58" s="91">
        <f t="shared" si="48"/>
        <v>1400</v>
      </c>
      <c r="E58" s="91">
        <f t="shared" si="48"/>
        <v>1500</v>
      </c>
      <c r="F58" s="91">
        <f t="shared" si="48"/>
        <v>1500</v>
      </c>
      <c r="G58" s="91">
        <f>SUM(G59)</f>
        <v>1500</v>
      </c>
    </row>
    <row r="59" spans="1:7" x14ac:dyDescent="0.25">
      <c r="A59" s="77" t="s">
        <v>76</v>
      </c>
      <c r="B59" s="77"/>
      <c r="C59" s="94">
        <f t="shared" ref="C59:F59" si="49">SUM(C60)</f>
        <v>207.86</v>
      </c>
      <c r="D59" s="94">
        <f t="shared" si="49"/>
        <v>1400</v>
      </c>
      <c r="E59" s="94">
        <f t="shared" si="49"/>
        <v>1500</v>
      </c>
      <c r="F59" s="94">
        <f t="shared" si="49"/>
        <v>1500</v>
      </c>
      <c r="G59" s="94">
        <f>SUM(G60)</f>
        <v>1500</v>
      </c>
    </row>
    <row r="60" spans="1:7" x14ac:dyDescent="0.25">
      <c r="A60" s="77" t="s">
        <v>77</v>
      </c>
      <c r="B60" s="77"/>
      <c r="C60" s="77">
        <v>207.86</v>
      </c>
      <c r="D60" s="77">
        <v>1400</v>
      </c>
      <c r="E60" s="77">
        <v>1500</v>
      </c>
      <c r="F60" s="77">
        <v>1500</v>
      </c>
      <c r="G60" s="77">
        <v>1500</v>
      </c>
    </row>
    <row r="61" spans="1:7" x14ac:dyDescent="0.25">
      <c r="A61" s="90" t="s">
        <v>81</v>
      </c>
      <c r="B61" s="90"/>
      <c r="C61" s="91">
        <f t="shared" ref="C61:F61" si="50">SUM(C62)</f>
        <v>0</v>
      </c>
      <c r="D61" s="91">
        <f t="shared" si="50"/>
        <v>1000</v>
      </c>
      <c r="E61" s="91">
        <f t="shared" si="50"/>
        <v>1000</v>
      </c>
      <c r="F61" s="91">
        <f t="shared" si="50"/>
        <v>1000</v>
      </c>
      <c r="G61" s="91">
        <f>SUM(G62)</f>
        <v>1000</v>
      </c>
    </row>
    <row r="62" spans="1:7" x14ac:dyDescent="0.25">
      <c r="A62" s="77" t="s">
        <v>76</v>
      </c>
      <c r="B62" s="77"/>
      <c r="C62" s="94">
        <f t="shared" ref="C62:F62" si="51">SUM(C63:C64)</f>
        <v>0</v>
      </c>
      <c r="D62" s="94">
        <f t="shared" si="51"/>
        <v>1000</v>
      </c>
      <c r="E62" s="94">
        <f t="shared" si="51"/>
        <v>1000</v>
      </c>
      <c r="F62" s="94">
        <f t="shared" si="51"/>
        <v>1000</v>
      </c>
      <c r="G62" s="94">
        <f>SUM(G63:G64)</f>
        <v>1000</v>
      </c>
    </row>
    <row r="63" spans="1:7" x14ac:dyDescent="0.25">
      <c r="A63" s="77" t="s">
        <v>77</v>
      </c>
      <c r="B63" s="77"/>
      <c r="C63" s="77">
        <v>0</v>
      </c>
      <c r="D63" s="77">
        <v>1000</v>
      </c>
      <c r="E63" s="77">
        <v>1000</v>
      </c>
      <c r="F63" s="77">
        <v>1000</v>
      </c>
      <c r="G63" s="77">
        <v>1000</v>
      </c>
    </row>
    <row r="64" spans="1:7" x14ac:dyDescent="0.25">
      <c r="A64" s="77" t="s">
        <v>92</v>
      </c>
      <c r="B64" s="77"/>
      <c r="C64" s="77">
        <v>0</v>
      </c>
      <c r="D64" s="77">
        <v>0</v>
      </c>
      <c r="E64" s="77">
        <v>0</v>
      </c>
      <c r="F64" s="94">
        <v>0</v>
      </c>
      <c r="G64" s="94">
        <v>0</v>
      </c>
    </row>
    <row r="65" spans="1:12" x14ac:dyDescent="0.25">
      <c r="A65" s="90" t="s">
        <v>88</v>
      </c>
      <c r="B65" s="90"/>
      <c r="C65" s="91">
        <f t="shared" ref="C65:F65" si="52">SUM(C66)</f>
        <v>1659.2</v>
      </c>
      <c r="D65" s="91">
        <f t="shared" si="52"/>
        <v>2125</v>
      </c>
      <c r="E65" s="91">
        <f t="shared" si="52"/>
        <v>3400</v>
      </c>
      <c r="F65" s="91">
        <f t="shared" si="52"/>
        <v>3300</v>
      </c>
      <c r="G65" s="91">
        <f>SUM(G66)</f>
        <v>3300</v>
      </c>
    </row>
    <row r="66" spans="1:12" x14ac:dyDescent="0.25">
      <c r="A66" s="77" t="s">
        <v>76</v>
      </c>
      <c r="B66" s="77"/>
      <c r="C66" s="94">
        <f t="shared" ref="C66:F66" si="53">SUM(C67)</f>
        <v>1659.2</v>
      </c>
      <c r="D66" s="94">
        <f t="shared" si="53"/>
        <v>2125</v>
      </c>
      <c r="E66" s="94">
        <f t="shared" si="53"/>
        <v>3400</v>
      </c>
      <c r="F66" s="94">
        <f t="shared" si="53"/>
        <v>3300</v>
      </c>
      <c r="G66" s="94">
        <f>SUM(G67)</f>
        <v>3300</v>
      </c>
    </row>
    <row r="67" spans="1:12" x14ac:dyDescent="0.25">
      <c r="A67" s="77" t="s">
        <v>77</v>
      </c>
      <c r="B67" s="77"/>
      <c r="C67" s="77">
        <v>1659.2</v>
      </c>
      <c r="D67" s="77">
        <v>2125</v>
      </c>
      <c r="E67" s="77">
        <v>3400</v>
      </c>
      <c r="F67" s="94">
        <v>3300</v>
      </c>
      <c r="G67" s="94">
        <v>3300</v>
      </c>
    </row>
    <row r="68" spans="1:12" x14ac:dyDescent="0.25">
      <c r="A68" s="88" t="s">
        <v>93</v>
      </c>
      <c r="B68" s="88"/>
      <c r="C68" s="89">
        <f t="shared" ref="C68:F68" si="54">C69+C73+C76+C82</f>
        <v>185919.08000000002</v>
      </c>
      <c r="D68" s="89">
        <f>D69+D73+D76+D82</f>
        <v>292570</v>
      </c>
      <c r="E68" s="89">
        <f t="shared" si="54"/>
        <v>275195</v>
      </c>
      <c r="F68" s="89">
        <f t="shared" si="54"/>
        <v>285605</v>
      </c>
      <c r="G68" s="89">
        <f>G69+G73+G76+G82</f>
        <v>302255</v>
      </c>
      <c r="L68">
        <f>6298.79+54335.28</f>
        <v>60634.07</v>
      </c>
    </row>
    <row r="69" spans="1:12" x14ac:dyDescent="0.25">
      <c r="A69" s="90" t="s">
        <v>75</v>
      </c>
      <c r="B69" s="90"/>
      <c r="C69" s="91">
        <f t="shared" ref="C69:F69" si="55">SUM(C70)</f>
        <v>126822.66</v>
      </c>
      <c r="D69" s="91">
        <f t="shared" si="55"/>
        <v>144570</v>
      </c>
      <c r="E69" s="91">
        <f t="shared" si="55"/>
        <v>172580</v>
      </c>
      <c r="F69" s="91">
        <f t="shared" si="55"/>
        <v>178405</v>
      </c>
      <c r="G69" s="91">
        <f>SUM(G70)</f>
        <v>190055</v>
      </c>
      <c r="L69">
        <f>8800+35835</f>
        <v>44635</v>
      </c>
    </row>
    <row r="70" spans="1:12" x14ac:dyDescent="0.25">
      <c r="A70" s="77" t="s">
        <v>76</v>
      </c>
      <c r="B70" s="77"/>
      <c r="C70" s="95">
        <f t="shared" ref="C70:F70" si="56">SUM(C71:C72)</f>
        <v>126822.66</v>
      </c>
      <c r="D70" s="95">
        <f t="shared" si="56"/>
        <v>144570</v>
      </c>
      <c r="E70" s="95">
        <f t="shared" si="56"/>
        <v>172580</v>
      </c>
      <c r="F70" s="95">
        <f t="shared" si="56"/>
        <v>178405</v>
      </c>
      <c r="G70" s="95">
        <f>SUM(G71:G72)</f>
        <v>190055</v>
      </c>
    </row>
    <row r="71" spans="1:12" x14ac:dyDescent="0.25">
      <c r="A71" s="77" t="s">
        <v>84</v>
      </c>
      <c r="B71" s="77"/>
      <c r="C71" s="77">
        <v>66188.59</v>
      </c>
      <c r="D71" s="77">
        <v>99935</v>
      </c>
      <c r="E71" s="77">
        <v>155040</v>
      </c>
      <c r="F71" s="94">
        <v>160865</v>
      </c>
      <c r="G71" s="94">
        <v>172515</v>
      </c>
    </row>
    <row r="72" spans="1:12" x14ac:dyDescent="0.25">
      <c r="A72" s="77" t="s">
        <v>77</v>
      </c>
      <c r="B72" s="77"/>
      <c r="C72" s="77">
        <v>60634.07</v>
      </c>
      <c r="D72" s="77">
        <v>44635</v>
      </c>
      <c r="E72" s="77">
        <v>17540</v>
      </c>
      <c r="F72" s="94">
        <v>17540</v>
      </c>
      <c r="G72" s="94">
        <v>17540</v>
      </c>
    </row>
    <row r="73" spans="1:12" x14ac:dyDescent="0.25">
      <c r="A73" s="90" t="s">
        <v>78</v>
      </c>
      <c r="B73" s="90"/>
      <c r="C73" s="91">
        <f t="shared" ref="C73:F73" si="57">SUM(C74)</f>
        <v>0</v>
      </c>
      <c r="D73" s="91">
        <f t="shared" si="57"/>
        <v>0</v>
      </c>
      <c r="E73" s="91">
        <f t="shared" si="57"/>
        <v>0</v>
      </c>
      <c r="F73" s="91">
        <f t="shared" si="57"/>
        <v>0</v>
      </c>
      <c r="G73" s="91">
        <f>SUM(G74)</f>
        <v>0</v>
      </c>
    </row>
    <row r="74" spans="1:12" x14ac:dyDescent="0.25">
      <c r="A74" s="77" t="s">
        <v>76</v>
      </c>
      <c r="B74" s="77"/>
      <c r="C74" s="94">
        <f t="shared" ref="C74:F74" si="58">SUM(C75)</f>
        <v>0</v>
      </c>
      <c r="D74" s="94">
        <f t="shared" si="58"/>
        <v>0</v>
      </c>
      <c r="E74" s="94">
        <f t="shared" si="58"/>
        <v>0</v>
      </c>
      <c r="F74" s="94">
        <f t="shared" si="58"/>
        <v>0</v>
      </c>
      <c r="G74" s="94">
        <f>SUM(G75)</f>
        <v>0</v>
      </c>
    </row>
    <row r="75" spans="1:12" x14ac:dyDescent="0.25">
      <c r="A75" s="77" t="s">
        <v>77</v>
      </c>
      <c r="B75" s="77"/>
      <c r="C75" s="77">
        <v>0</v>
      </c>
      <c r="D75" s="77">
        <v>0</v>
      </c>
      <c r="E75" s="77">
        <v>0</v>
      </c>
      <c r="F75" s="94">
        <v>0</v>
      </c>
      <c r="G75" s="94">
        <v>0</v>
      </c>
    </row>
    <row r="76" spans="1:12" x14ac:dyDescent="0.25">
      <c r="A76" s="90" t="s">
        <v>94</v>
      </c>
      <c r="B76" s="90"/>
      <c r="C76" s="91">
        <f t="shared" ref="C76:F76" si="59">SUM(C77)+C80</f>
        <v>59096.42</v>
      </c>
      <c r="D76" s="91">
        <f t="shared" si="59"/>
        <v>78000</v>
      </c>
      <c r="E76" s="91">
        <f t="shared" si="59"/>
        <v>33200</v>
      </c>
      <c r="F76" s="91">
        <f t="shared" si="59"/>
        <v>35200</v>
      </c>
      <c r="G76" s="91">
        <f>SUM(G77)+G80</f>
        <v>37200</v>
      </c>
    </row>
    <row r="77" spans="1:12" x14ac:dyDescent="0.25">
      <c r="A77" s="77" t="s">
        <v>76</v>
      </c>
      <c r="B77" s="77"/>
      <c r="C77" s="95">
        <f t="shared" ref="C77:F77" si="60">SUM(C78:C79)</f>
        <v>59096.42</v>
      </c>
      <c r="D77" s="95">
        <f t="shared" si="60"/>
        <v>77350</v>
      </c>
      <c r="E77" s="95">
        <f t="shared" si="60"/>
        <v>33200</v>
      </c>
      <c r="F77" s="95">
        <f t="shared" si="60"/>
        <v>35200</v>
      </c>
      <c r="G77" s="95">
        <f>SUM(G78:G79)</f>
        <v>37200</v>
      </c>
    </row>
    <row r="78" spans="1:12" x14ac:dyDescent="0.25">
      <c r="A78" s="77" t="s">
        <v>84</v>
      </c>
      <c r="B78" s="77"/>
      <c r="C78" s="77">
        <v>0</v>
      </c>
      <c r="D78" s="77">
        <v>0</v>
      </c>
      <c r="E78" s="77">
        <v>0</v>
      </c>
      <c r="F78" s="94">
        <v>0</v>
      </c>
      <c r="G78" s="94">
        <v>0</v>
      </c>
    </row>
    <row r="79" spans="1:12" x14ac:dyDescent="0.25">
      <c r="A79" s="77" t="s">
        <v>77</v>
      </c>
      <c r="B79" s="77"/>
      <c r="C79" s="77">
        <v>59096.42</v>
      </c>
      <c r="D79" s="77">
        <v>77350</v>
      </c>
      <c r="E79" s="77">
        <v>33200</v>
      </c>
      <c r="F79" s="94">
        <v>35200</v>
      </c>
      <c r="G79" s="94">
        <v>37200</v>
      </c>
    </row>
    <row r="80" spans="1:12" x14ac:dyDescent="0.25">
      <c r="A80" s="77" t="s">
        <v>86</v>
      </c>
      <c r="B80" s="77"/>
      <c r="C80" s="94">
        <f t="shared" ref="C80:F80" si="61">SUM(C81)</f>
        <v>0</v>
      </c>
      <c r="D80" s="94">
        <f t="shared" si="61"/>
        <v>650</v>
      </c>
      <c r="E80" s="94">
        <f t="shared" si="61"/>
        <v>0</v>
      </c>
      <c r="F80" s="94">
        <f t="shared" si="61"/>
        <v>0</v>
      </c>
      <c r="G80" s="94">
        <f>SUM(G81)</f>
        <v>0</v>
      </c>
    </row>
    <row r="81" spans="1:7" x14ac:dyDescent="0.25">
      <c r="A81" s="77" t="s">
        <v>87</v>
      </c>
      <c r="B81" s="77"/>
      <c r="C81" s="77">
        <v>0</v>
      </c>
      <c r="D81" s="77">
        <v>650</v>
      </c>
      <c r="E81" s="77">
        <v>0</v>
      </c>
      <c r="F81" s="94">
        <v>0</v>
      </c>
      <c r="G81" s="94">
        <v>0</v>
      </c>
    </row>
    <row r="82" spans="1:7" x14ac:dyDescent="0.25">
      <c r="A82" s="115" t="s">
        <v>81</v>
      </c>
      <c r="B82" s="90"/>
      <c r="C82" s="91">
        <f t="shared" ref="C82:F82" si="62">SUM(C83)</f>
        <v>0</v>
      </c>
      <c r="D82" s="91">
        <f t="shared" si="62"/>
        <v>70000</v>
      </c>
      <c r="E82" s="91">
        <f t="shared" si="62"/>
        <v>69415</v>
      </c>
      <c r="F82" s="91">
        <f t="shared" si="62"/>
        <v>72000</v>
      </c>
      <c r="G82" s="91">
        <f>SUM(G83)</f>
        <v>75000</v>
      </c>
    </row>
    <row r="83" spans="1:7" x14ac:dyDescent="0.25">
      <c r="A83" s="77" t="s">
        <v>76</v>
      </c>
      <c r="B83" s="77"/>
      <c r="C83" s="77">
        <f t="shared" ref="C83:F83" si="63">SUM(C84:C85)</f>
        <v>0</v>
      </c>
      <c r="D83" s="77">
        <f t="shared" si="63"/>
        <v>70000</v>
      </c>
      <c r="E83" s="77">
        <f t="shared" si="63"/>
        <v>69415</v>
      </c>
      <c r="F83" s="77">
        <f t="shared" si="63"/>
        <v>72000</v>
      </c>
      <c r="G83" s="77">
        <f>SUM(G84:G85)</f>
        <v>75000</v>
      </c>
    </row>
    <row r="84" spans="1:7" x14ac:dyDescent="0.25">
      <c r="A84" s="77" t="s">
        <v>84</v>
      </c>
      <c r="B84" s="77"/>
      <c r="C84" s="77">
        <v>0</v>
      </c>
      <c r="D84" s="77">
        <v>0</v>
      </c>
      <c r="E84" s="77">
        <v>0</v>
      </c>
      <c r="F84" s="77">
        <v>0</v>
      </c>
      <c r="G84" s="77">
        <v>0</v>
      </c>
    </row>
    <row r="85" spans="1:7" x14ac:dyDescent="0.25">
      <c r="A85" s="77" t="s">
        <v>77</v>
      </c>
      <c r="B85" s="77"/>
      <c r="C85" s="77">
        <v>0</v>
      </c>
      <c r="D85" s="77">
        <v>70000</v>
      </c>
      <c r="E85" s="77">
        <v>69415</v>
      </c>
      <c r="F85" s="77">
        <v>72000</v>
      </c>
      <c r="G85" s="77">
        <v>75000</v>
      </c>
    </row>
    <row r="86" spans="1:7" x14ac:dyDescent="0.25">
      <c r="A86" s="88" t="s">
        <v>95</v>
      </c>
      <c r="B86" s="88"/>
      <c r="C86" s="89">
        <f>C87+C91+C95+C98+C102+C108</f>
        <v>7420.74</v>
      </c>
      <c r="D86" s="89">
        <f>D87+D91+D95+D98+D102+D108</f>
        <v>37203</v>
      </c>
      <c r="E86" s="89">
        <f>E87+E91+E95+E98+E102+E108</f>
        <v>25085</v>
      </c>
      <c r="F86" s="89">
        <f t="shared" ref="F86" si="64">F87+F91+F95+F98+F102+F108</f>
        <v>24750</v>
      </c>
      <c r="G86" s="89">
        <f>G87+G91+G95+G98+G102+G108</f>
        <v>25250</v>
      </c>
    </row>
    <row r="87" spans="1:7" x14ac:dyDescent="0.25">
      <c r="A87" s="90" t="s">
        <v>75</v>
      </c>
      <c r="B87" s="90"/>
      <c r="C87" s="91">
        <f t="shared" ref="C87:F87" si="65">SUM(C88)</f>
        <v>2150.1099999999997</v>
      </c>
      <c r="D87" s="91">
        <f t="shared" si="65"/>
        <v>5400</v>
      </c>
      <c r="E87" s="91">
        <f t="shared" si="65"/>
        <v>8800</v>
      </c>
      <c r="F87" s="91">
        <f t="shared" si="65"/>
        <v>9050</v>
      </c>
      <c r="G87" s="91">
        <f>SUM(G88)</f>
        <v>9550</v>
      </c>
    </row>
    <row r="88" spans="1:7" x14ac:dyDescent="0.25">
      <c r="A88" s="77" t="s">
        <v>76</v>
      </c>
      <c r="B88" s="77"/>
      <c r="C88" s="95">
        <f t="shared" ref="C88:F88" si="66">SUM(C89:C90)</f>
        <v>2150.1099999999997</v>
      </c>
      <c r="D88" s="95">
        <f t="shared" si="66"/>
        <v>5400</v>
      </c>
      <c r="E88" s="95">
        <f t="shared" si="66"/>
        <v>8800</v>
      </c>
      <c r="F88" s="95">
        <f t="shared" si="66"/>
        <v>9050</v>
      </c>
      <c r="G88" s="95">
        <f>SUM(G89:G90)</f>
        <v>9550</v>
      </c>
    </row>
    <row r="89" spans="1:7" x14ac:dyDescent="0.25">
      <c r="A89" s="77" t="s">
        <v>77</v>
      </c>
      <c r="B89" s="77"/>
      <c r="C89" s="77">
        <v>1552.86</v>
      </c>
      <c r="D89" s="77">
        <v>2300</v>
      </c>
      <c r="E89" s="77">
        <v>2850</v>
      </c>
      <c r="F89" s="94">
        <v>3050</v>
      </c>
      <c r="G89" s="94">
        <v>3050</v>
      </c>
    </row>
    <row r="90" spans="1:7" x14ac:dyDescent="0.25">
      <c r="A90" s="77" t="s">
        <v>82</v>
      </c>
      <c r="B90" s="77"/>
      <c r="C90" s="77">
        <v>597.25</v>
      </c>
      <c r="D90" s="77">
        <v>3100</v>
      </c>
      <c r="E90" s="77">
        <v>5950</v>
      </c>
      <c r="F90" s="94">
        <v>6000</v>
      </c>
      <c r="G90" s="94">
        <v>6500</v>
      </c>
    </row>
    <row r="91" spans="1:7" x14ac:dyDescent="0.25">
      <c r="A91" s="90" t="s">
        <v>78</v>
      </c>
      <c r="B91" s="90"/>
      <c r="C91" s="91">
        <f t="shared" ref="C91:F91" si="67">SUM(C92)</f>
        <v>0</v>
      </c>
      <c r="D91" s="91">
        <f t="shared" si="67"/>
        <v>1535</v>
      </c>
      <c r="E91" s="91">
        <f t="shared" si="67"/>
        <v>0</v>
      </c>
      <c r="F91" s="91">
        <f t="shared" si="67"/>
        <v>0</v>
      </c>
      <c r="G91" s="91">
        <f>SUM(G92)</f>
        <v>0</v>
      </c>
    </row>
    <row r="92" spans="1:7" x14ac:dyDescent="0.25">
      <c r="A92" s="77" t="s">
        <v>76</v>
      </c>
      <c r="B92" s="77"/>
      <c r="C92" s="94">
        <f t="shared" ref="C92:F92" si="68">SUM(C93:C94)</f>
        <v>0</v>
      </c>
      <c r="D92" s="94">
        <f t="shared" si="68"/>
        <v>1535</v>
      </c>
      <c r="E92" s="94">
        <f t="shared" si="68"/>
        <v>0</v>
      </c>
      <c r="F92" s="94">
        <f t="shared" si="68"/>
        <v>0</v>
      </c>
      <c r="G92" s="94">
        <f>SUM(G93:G94)</f>
        <v>0</v>
      </c>
    </row>
    <row r="93" spans="1:7" x14ac:dyDescent="0.25">
      <c r="A93" s="77" t="s">
        <v>77</v>
      </c>
      <c r="B93" s="77"/>
      <c r="C93" s="94">
        <v>0</v>
      </c>
      <c r="D93" s="94">
        <v>1400</v>
      </c>
      <c r="E93" s="94">
        <v>0</v>
      </c>
      <c r="F93" s="94">
        <v>0</v>
      </c>
      <c r="G93" s="94">
        <v>0</v>
      </c>
    </row>
    <row r="94" spans="1:7" x14ac:dyDescent="0.25">
      <c r="A94" s="77" t="s">
        <v>82</v>
      </c>
      <c r="B94" s="77"/>
      <c r="C94" s="77">
        <v>0</v>
      </c>
      <c r="D94" s="77">
        <v>135</v>
      </c>
      <c r="E94" s="77">
        <v>0</v>
      </c>
      <c r="F94" s="94">
        <v>0</v>
      </c>
      <c r="G94" s="94">
        <v>0</v>
      </c>
    </row>
    <row r="95" spans="1:7" x14ac:dyDescent="0.25">
      <c r="A95" s="90" t="s">
        <v>94</v>
      </c>
      <c r="B95" s="90"/>
      <c r="C95" s="91">
        <f t="shared" ref="C95:F95" si="69">SUM(C96)</f>
        <v>5270.63</v>
      </c>
      <c r="D95" s="91">
        <f t="shared" si="69"/>
        <v>12080</v>
      </c>
      <c r="E95" s="91">
        <f t="shared" si="69"/>
        <v>11800</v>
      </c>
      <c r="F95" s="91">
        <f t="shared" si="69"/>
        <v>11800</v>
      </c>
      <c r="G95" s="91">
        <f>SUM(G96)</f>
        <v>11800</v>
      </c>
    </row>
    <row r="96" spans="1:7" x14ac:dyDescent="0.25">
      <c r="A96" s="77" t="s">
        <v>76</v>
      </c>
      <c r="B96" s="77"/>
      <c r="C96" s="94">
        <f t="shared" ref="C96:F96" si="70">SUM(C97)</f>
        <v>5270.63</v>
      </c>
      <c r="D96" s="94">
        <f t="shared" si="70"/>
        <v>12080</v>
      </c>
      <c r="E96" s="94">
        <f t="shared" si="70"/>
        <v>11800</v>
      </c>
      <c r="F96" s="94">
        <f t="shared" si="70"/>
        <v>11800</v>
      </c>
      <c r="G96" s="94">
        <f>SUM(G97)</f>
        <v>11800</v>
      </c>
    </row>
    <row r="97" spans="1:7" x14ac:dyDescent="0.25">
      <c r="A97" s="77" t="s">
        <v>77</v>
      </c>
      <c r="B97" s="77"/>
      <c r="C97" s="77">
        <v>5270.63</v>
      </c>
      <c r="D97" s="77">
        <v>12080</v>
      </c>
      <c r="E97" s="77">
        <v>11800</v>
      </c>
      <c r="F97" s="77">
        <v>11800</v>
      </c>
      <c r="G97" s="77">
        <v>11800</v>
      </c>
    </row>
    <row r="98" spans="1:7" x14ac:dyDescent="0.25">
      <c r="A98" s="90" t="s">
        <v>81</v>
      </c>
      <c r="B98" s="90"/>
      <c r="C98" s="91">
        <f t="shared" ref="C98:F98" si="71">SUM(C99)</f>
        <v>0</v>
      </c>
      <c r="D98" s="91">
        <f t="shared" si="71"/>
        <v>1130</v>
      </c>
      <c r="E98" s="91">
        <f t="shared" si="71"/>
        <v>1285</v>
      </c>
      <c r="F98" s="91">
        <f t="shared" si="71"/>
        <v>700</v>
      </c>
      <c r="G98" s="91">
        <f>SUM(G99)</f>
        <v>700</v>
      </c>
    </row>
    <row r="99" spans="1:7" x14ac:dyDescent="0.25">
      <c r="A99" s="77" t="s">
        <v>76</v>
      </c>
      <c r="B99" s="77"/>
      <c r="C99" s="94">
        <f t="shared" ref="C99:F99" si="72">SUM(C100:C101)</f>
        <v>0</v>
      </c>
      <c r="D99" s="94">
        <f t="shared" si="72"/>
        <v>1130</v>
      </c>
      <c r="E99" s="94">
        <f t="shared" si="72"/>
        <v>1285</v>
      </c>
      <c r="F99" s="94">
        <f t="shared" si="72"/>
        <v>700</v>
      </c>
      <c r="G99" s="94">
        <f>SUM(G100:G101)</f>
        <v>700</v>
      </c>
    </row>
    <row r="100" spans="1:7" x14ac:dyDescent="0.25">
      <c r="A100" s="77" t="s">
        <v>84</v>
      </c>
      <c r="B100" s="77"/>
      <c r="C100" s="77">
        <v>0</v>
      </c>
      <c r="D100" s="77">
        <v>465</v>
      </c>
      <c r="E100" s="77">
        <v>585</v>
      </c>
      <c r="F100" s="94">
        <v>0</v>
      </c>
      <c r="G100" s="94">
        <v>0</v>
      </c>
    </row>
    <row r="101" spans="1:7" x14ac:dyDescent="0.25">
      <c r="A101" s="77" t="s">
        <v>77</v>
      </c>
      <c r="B101" s="77"/>
      <c r="C101" s="77">
        <v>0</v>
      </c>
      <c r="D101" s="77">
        <v>665</v>
      </c>
      <c r="E101" s="77">
        <v>700</v>
      </c>
      <c r="F101" s="77">
        <v>700</v>
      </c>
      <c r="G101" s="77">
        <v>700</v>
      </c>
    </row>
    <row r="102" spans="1:7" x14ac:dyDescent="0.25">
      <c r="A102" s="90" t="s">
        <v>88</v>
      </c>
      <c r="B102" s="90"/>
      <c r="C102" s="91">
        <f t="shared" ref="C102:F102" si="73">C103+C106</f>
        <v>0</v>
      </c>
      <c r="D102" s="91">
        <f t="shared" si="73"/>
        <v>16398</v>
      </c>
      <c r="E102" s="91">
        <f t="shared" si="73"/>
        <v>2200</v>
      </c>
      <c r="F102" s="91">
        <f t="shared" si="73"/>
        <v>2200</v>
      </c>
      <c r="G102" s="91">
        <f>G103+G106</f>
        <v>2200</v>
      </c>
    </row>
    <row r="103" spans="1:7" x14ac:dyDescent="0.25">
      <c r="A103" s="77" t="s">
        <v>76</v>
      </c>
      <c r="B103" s="77"/>
      <c r="C103" s="94">
        <f t="shared" ref="C103:F103" si="74">SUM(C104:C105)</f>
        <v>0</v>
      </c>
      <c r="D103" s="94">
        <f t="shared" si="74"/>
        <v>16133</v>
      </c>
      <c r="E103" s="94">
        <f t="shared" si="74"/>
        <v>2200</v>
      </c>
      <c r="F103" s="94">
        <f t="shared" si="74"/>
        <v>2200</v>
      </c>
      <c r="G103" s="94">
        <f>SUM(G104:G105)</f>
        <v>2200</v>
      </c>
    </row>
    <row r="104" spans="1:7" x14ac:dyDescent="0.25">
      <c r="A104" s="77" t="s">
        <v>77</v>
      </c>
      <c r="B104" s="77"/>
      <c r="C104" s="77">
        <v>0</v>
      </c>
      <c r="D104" s="77">
        <v>11133</v>
      </c>
      <c r="E104" s="77">
        <v>2200</v>
      </c>
      <c r="F104" s="77">
        <v>2200</v>
      </c>
      <c r="G104" s="77">
        <v>2200</v>
      </c>
    </row>
    <row r="105" spans="1:7" x14ac:dyDescent="0.25">
      <c r="A105" s="77" t="s">
        <v>82</v>
      </c>
      <c r="B105" s="77"/>
      <c r="C105" s="77">
        <v>0</v>
      </c>
      <c r="D105" s="77">
        <v>5000</v>
      </c>
      <c r="E105" s="77">
        <v>0</v>
      </c>
      <c r="F105" s="77">
        <v>0</v>
      </c>
      <c r="G105" s="77">
        <v>0</v>
      </c>
    </row>
    <row r="106" spans="1:7" x14ac:dyDescent="0.25">
      <c r="A106" s="77" t="s">
        <v>86</v>
      </c>
      <c r="B106" s="77"/>
      <c r="C106" s="94">
        <f t="shared" ref="C106:F106" si="75">SUM(C107)</f>
        <v>0</v>
      </c>
      <c r="D106" s="94">
        <f t="shared" si="75"/>
        <v>265</v>
      </c>
      <c r="E106" s="94">
        <f t="shared" si="75"/>
        <v>0</v>
      </c>
      <c r="F106" s="94">
        <f t="shared" si="75"/>
        <v>0</v>
      </c>
      <c r="G106" s="94">
        <f>SUM(G107)</f>
        <v>0</v>
      </c>
    </row>
    <row r="107" spans="1:7" x14ac:dyDescent="0.25">
      <c r="A107" s="77" t="s">
        <v>87</v>
      </c>
      <c r="B107" s="77"/>
      <c r="C107" s="77">
        <v>0</v>
      </c>
      <c r="D107" s="77">
        <v>265</v>
      </c>
      <c r="E107" s="77">
        <v>0</v>
      </c>
      <c r="F107" s="94">
        <v>0</v>
      </c>
      <c r="G107" s="94">
        <v>0</v>
      </c>
    </row>
    <row r="108" spans="1:7" x14ac:dyDescent="0.25">
      <c r="A108" s="90" t="s">
        <v>89</v>
      </c>
      <c r="B108" s="90"/>
      <c r="C108" s="91">
        <f t="shared" ref="C108:F108" si="76">SUM(C109)</f>
        <v>0</v>
      </c>
      <c r="D108" s="91">
        <f t="shared" si="76"/>
        <v>660</v>
      </c>
      <c r="E108" s="91">
        <f t="shared" si="76"/>
        <v>1000</v>
      </c>
      <c r="F108" s="91">
        <f t="shared" si="76"/>
        <v>1000</v>
      </c>
      <c r="G108" s="91">
        <f>SUM(G109)</f>
        <v>1000</v>
      </c>
    </row>
    <row r="109" spans="1:7" x14ac:dyDescent="0.25">
      <c r="A109" s="77" t="s">
        <v>76</v>
      </c>
      <c r="B109" s="77"/>
      <c r="C109" s="94">
        <f t="shared" ref="C109:F109" si="77">SUM(C110)</f>
        <v>0</v>
      </c>
      <c r="D109" s="94">
        <f t="shared" si="77"/>
        <v>660</v>
      </c>
      <c r="E109" s="94">
        <f t="shared" si="77"/>
        <v>1000</v>
      </c>
      <c r="F109" s="94">
        <f t="shared" si="77"/>
        <v>1000</v>
      </c>
      <c r="G109" s="94">
        <f>SUM(G110)</f>
        <v>1000</v>
      </c>
    </row>
    <row r="110" spans="1:7" x14ac:dyDescent="0.25">
      <c r="A110" s="77" t="s">
        <v>77</v>
      </c>
      <c r="B110" s="77"/>
      <c r="C110" s="77">
        <v>0</v>
      </c>
      <c r="D110" s="77">
        <v>660</v>
      </c>
      <c r="E110" s="94">
        <v>1000</v>
      </c>
      <c r="F110" s="94">
        <v>1000</v>
      </c>
      <c r="G110" s="94">
        <v>1000</v>
      </c>
    </row>
    <row r="111" spans="1:7" x14ac:dyDescent="0.25">
      <c r="A111" s="88" t="s">
        <v>96</v>
      </c>
      <c r="B111" s="88"/>
      <c r="C111" s="89">
        <f t="shared" ref="C111:F111" si="78">SUM(C112)</f>
        <v>521.20000000000005</v>
      </c>
      <c r="D111" s="89">
        <f t="shared" si="78"/>
        <v>0</v>
      </c>
      <c r="E111" s="89">
        <f t="shared" si="78"/>
        <v>0</v>
      </c>
      <c r="F111" s="89">
        <f t="shared" si="78"/>
        <v>0</v>
      </c>
      <c r="G111" s="89">
        <f>SUM(G112)</f>
        <v>0</v>
      </c>
    </row>
    <row r="112" spans="1:7" x14ac:dyDescent="0.25">
      <c r="A112" s="90" t="s">
        <v>97</v>
      </c>
      <c r="B112" s="90"/>
      <c r="C112" s="91">
        <f t="shared" ref="C112:F112" si="79">SUM(C113)</f>
        <v>521.20000000000005</v>
      </c>
      <c r="D112" s="91">
        <f t="shared" si="79"/>
        <v>0</v>
      </c>
      <c r="E112" s="91">
        <f t="shared" si="79"/>
        <v>0</v>
      </c>
      <c r="F112" s="91">
        <f t="shared" si="79"/>
        <v>0</v>
      </c>
      <c r="G112" s="91">
        <f>SUM(G113)</f>
        <v>0</v>
      </c>
    </row>
    <row r="113" spans="1:7" x14ac:dyDescent="0.25">
      <c r="A113" s="77" t="s">
        <v>76</v>
      </c>
      <c r="B113" s="77"/>
      <c r="C113" s="94">
        <f t="shared" ref="C113:F113" si="80">SUM(C114)</f>
        <v>521.20000000000005</v>
      </c>
      <c r="D113" s="94">
        <f t="shared" si="80"/>
        <v>0</v>
      </c>
      <c r="E113" s="94">
        <f t="shared" si="80"/>
        <v>0</v>
      </c>
      <c r="F113" s="94">
        <f t="shared" si="80"/>
        <v>0</v>
      </c>
      <c r="G113" s="94">
        <f>SUM(G114)</f>
        <v>0</v>
      </c>
    </row>
    <row r="114" spans="1:7" x14ac:dyDescent="0.25">
      <c r="A114" s="77" t="s">
        <v>77</v>
      </c>
      <c r="B114" s="77"/>
      <c r="C114" s="77">
        <v>521.20000000000005</v>
      </c>
      <c r="D114" s="77">
        <v>0</v>
      </c>
      <c r="E114" s="77">
        <v>0</v>
      </c>
      <c r="F114" s="94">
        <v>0</v>
      </c>
      <c r="G114" s="94">
        <v>0</v>
      </c>
    </row>
    <row r="115" spans="1:7" x14ac:dyDescent="0.25">
      <c r="A115" s="88" t="s">
        <v>98</v>
      </c>
      <c r="B115" s="88"/>
      <c r="C115" s="89">
        <f t="shared" ref="C115:F115" si="81">SUM(C116)</f>
        <v>2859.61</v>
      </c>
      <c r="D115" s="89">
        <f t="shared" si="81"/>
        <v>5000</v>
      </c>
      <c r="E115" s="89">
        <f t="shared" si="81"/>
        <v>5000</v>
      </c>
      <c r="F115" s="89">
        <f t="shared" si="81"/>
        <v>6000</v>
      </c>
      <c r="G115" s="89">
        <f>SUM(G116)</f>
        <v>7000</v>
      </c>
    </row>
    <row r="116" spans="1:7" x14ac:dyDescent="0.25">
      <c r="A116" s="90" t="s">
        <v>99</v>
      </c>
      <c r="B116" s="90"/>
      <c r="C116" s="91">
        <f t="shared" ref="C116:F116" si="82">SUM(C117)</f>
        <v>2859.61</v>
      </c>
      <c r="D116" s="91">
        <f t="shared" si="82"/>
        <v>5000</v>
      </c>
      <c r="E116" s="91">
        <f t="shared" si="82"/>
        <v>5000</v>
      </c>
      <c r="F116" s="91">
        <f t="shared" si="82"/>
        <v>6000</v>
      </c>
      <c r="G116" s="91">
        <f>SUM(G117)</f>
        <v>7000</v>
      </c>
    </row>
    <row r="117" spans="1:7" x14ac:dyDescent="0.25">
      <c r="A117" s="77" t="s">
        <v>76</v>
      </c>
      <c r="B117" s="77"/>
      <c r="C117" s="94">
        <f t="shared" ref="C117:F117" si="83">SUM(C118)</f>
        <v>2859.61</v>
      </c>
      <c r="D117" s="94">
        <f t="shared" si="83"/>
        <v>5000</v>
      </c>
      <c r="E117" s="94">
        <f t="shared" si="83"/>
        <v>5000</v>
      </c>
      <c r="F117" s="94">
        <f t="shared" si="83"/>
        <v>6000</v>
      </c>
      <c r="G117" s="94">
        <f>SUM(G118)</f>
        <v>7000</v>
      </c>
    </row>
    <row r="118" spans="1:7" x14ac:dyDescent="0.25">
      <c r="A118" s="77" t="s">
        <v>77</v>
      </c>
      <c r="B118" s="77"/>
      <c r="C118" s="77">
        <v>2859.61</v>
      </c>
      <c r="D118" s="77">
        <v>5000</v>
      </c>
      <c r="E118" s="77">
        <v>5000</v>
      </c>
      <c r="F118" s="94">
        <v>6000</v>
      </c>
      <c r="G118" s="94">
        <v>7000</v>
      </c>
    </row>
    <row r="119" spans="1:7" x14ac:dyDescent="0.25">
      <c r="A119" s="88" t="s">
        <v>100</v>
      </c>
      <c r="B119" s="88"/>
      <c r="C119" s="89">
        <f>C120+C124</f>
        <v>0</v>
      </c>
      <c r="D119" s="89">
        <f t="shared" ref="D119:F119" si="84">D120+D124</f>
        <v>0</v>
      </c>
      <c r="E119" s="89">
        <f t="shared" si="84"/>
        <v>0</v>
      </c>
      <c r="F119" s="89">
        <f t="shared" si="84"/>
        <v>0</v>
      </c>
      <c r="G119" s="89">
        <f>G120+G124</f>
        <v>0</v>
      </c>
    </row>
    <row r="120" spans="1:7" x14ac:dyDescent="0.25">
      <c r="A120" s="90" t="s">
        <v>75</v>
      </c>
      <c r="B120" s="90"/>
      <c r="C120" s="91">
        <f t="shared" ref="C120:F120" si="85">SUM(C121)</f>
        <v>0</v>
      </c>
      <c r="D120" s="91">
        <f t="shared" si="85"/>
        <v>0</v>
      </c>
      <c r="E120" s="91">
        <f t="shared" si="85"/>
        <v>0</v>
      </c>
      <c r="F120" s="91">
        <f t="shared" si="85"/>
        <v>0</v>
      </c>
      <c r="G120" s="91">
        <f>SUM(G121)</f>
        <v>0</v>
      </c>
    </row>
    <row r="121" spans="1:7" x14ac:dyDescent="0.25">
      <c r="A121" s="77" t="s">
        <v>76</v>
      </c>
      <c r="B121" s="77"/>
      <c r="C121" s="77">
        <f t="shared" ref="C121:F121" si="86">SUM(C122:C123)</f>
        <v>0</v>
      </c>
      <c r="D121" s="77">
        <f t="shared" si="86"/>
        <v>0</v>
      </c>
      <c r="E121" s="77">
        <f t="shared" si="86"/>
        <v>0</v>
      </c>
      <c r="F121" s="77">
        <f t="shared" si="86"/>
        <v>0</v>
      </c>
      <c r="G121" s="77">
        <f>SUM(G122:G123)</f>
        <v>0</v>
      </c>
    </row>
    <row r="122" spans="1:7" x14ac:dyDescent="0.25">
      <c r="A122" s="77" t="s">
        <v>84</v>
      </c>
      <c r="B122" s="77"/>
      <c r="C122" s="77">
        <v>0</v>
      </c>
      <c r="D122" s="77">
        <v>0</v>
      </c>
      <c r="E122" s="77">
        <v>0</v>
      </c>
      <c r="F122" s="77">
        <v>0</v>
      </c>
      <c r="G122" s="77">
        <v>0</v>
      </c>
    </row>
    <row r="123" spans="1:7" x14ac:dyDescent="0.25">
      <c r="A123" s="77" t="s">
        <v>77</v>
      </c>
      <c r="B123" s="77"/>
      <c r="C123" s="77">
        <v>0</v>
      </c>
      <c r="D123" s="77">
        <v>0</v>
      </c>
      <c r="E123" s="77">
        <v>0</v>
      </c>
      <c r="F123" s="77">
        <v>0</v>
      </c>
      <c r="G123" s="77">
        <v>0</v>
      </c>
    </row>
    <row r="124" spans="1:7" x14ac:dyDescent="0.25">
      <c r="A124" s="90" t="s">
        <v>99</v>
      </c>
      <c r="B124" s="90"/>
      <c r="C124" s="91">
        <f t="shared" ref="C124:F124" si="87">SUM(C125)</f>
        <v>0</v>
      </c>
      <c r="D124" s="91">
        <f t="shared" si="87"/>
        <v>0</v>
      </c>
      <c r="E124" s="91">
        <f t="shared" si="87"/>
        <v>0</v>
      </c>
      <c r="F124" s="91">
        <f t="shared" si="87"/>
        <v>0</v>
      </c>
      <c r="G124" s="91">
        <f>SUM(G125)</f>
        <v>0</v>
      </c>
    </row>
    <row r="125" spans="1:7" x14ac:dyDescent="0.25">
      <c r="A125" s="77" t="s">
        <v>76</v>
      </c>
      <c r="B125" s="77"/>
      <c r="C125" s="77">
        <f t="shared" ref="C125:F125" si="88">SUM(C126:C127)</f>
        <v>0</v>
      </c>
      <c r="D125" s="77">
        <f t="shared" si="88"/>
        <v>0</v>
      </c>
      <c r="E125" s="77">
        <f t="shared" si="88"/>
        <v>0</v>
      </c>
      <c r="F125" s="77">
        <f t="shared" si="88"/>
        <v>0</v>
      </c>
      <c r="G125" s="77">
        <f>SUM(G126:G127)</f>
        <v>0</v>
      </c>
    </row>
    <row r="126" spans="1:7" x14ac:dyDescent="0.25">
      <c r="A126" s="77" t="s">
        <v>84</v>
      </c>
      <c r="B126" s="77"/>
      <c r="C126" s="77">
        <v>0</v>
      </c>
      <c r="D126" s="77">
        <v>0</v>
      </c>
      <c r="E126" s="77">
        <v>0</v>
      </c>
      <c r="F126" s="77">
        <v>0</v>
      </c>
      <c r="G126" s="77">
        <v>0</v>
      </c>
    </row>
    <row r="127" spans="1:7" x14ac:dyDescent="0.25">
      <c r="A127" s="77" t="s">
        <v>77</v>
      </c>
      <c r="B127" s="77"/>
      <c r="C127" s="77">
        <v>0</v>
      </c>
      <c r="D127" s="77">
        <v>0</v>
      </c>
      <c r="E127" s="77">
        <v>0</v>
      </c>
      <c r="F127" s="77">
        <v>0</v>
      </c>
      <c r="G127" s="77">
        <v>0</v>
      </c>
    </row>
    <row r="128" spans="1:7" x14ac:dyDescent="0.25">
      <c r="A128" s="88" t="s">
        <v>101</v>
      </c>
      <c r="B128" s="88"/>
      <c r="C128" s="89">
        <f t="shared" ref="C128:F128" si="89">SUM(C129)</f>
        <v>6315.44</v>
      </c>
      <c r="D128" s="89">
        <f t="shared" si="89"/>
        <v>43005</v>
      </c>
      <c r="E128" s="89">
        <f t="shared" si="89"/>
        <v>27000</v>
      </c>
      <c r="F128" s="89">
        <f t="shared" si="89"/>
        <v>108950</v>
      </c>
      <c r="G128" s="89">
        <f>SUM(G129)</f>
        <v>117950</v>
      </c>
    </row>
    <row r="129" spans="1:7" x14ac:dyDescent="0.25">
      <c r="A129" s="90" t="s">
        <v>75</v>
      </c>
      <c r="B129" s="90"/>
      <c r="C129" s="91">
        <f t="shared" ref="C129:F129" si="90">SUM(C130)</f>
        <v>6315.44</v>
      </c>
      <c r="D129" s="91">
        <f t="shared" si="90"/>
        <v>43005</v>
      </c>
      <c r="E129" s="91">
        <f t="shared" si="90"/>
        <v>27000</v>
      </c>
      <c r="F129" s="91">
        <f t="shared" si="90"/>
        <v>108950</v>
      </c>
      <c r="G129" s="91">
        <f>SUM(G130)</f>
        <v>117950</v>
      </c>
    </row>
    <row r="130" spans="1:7" x14ac:dyDescent="0.25">
      <c r="A130" s="77" t="s">
        <v>76</v>
      </c>
      <c r="B130" s="77"/>
      <c r="C130" s="95">
        <f t="shared" ref="C130:F130" si="91">SUM(C131:C132)</f>
        <v>6315.44</v>
      </c>
      <c r="D130" s="95">
        <f t="shared" si="91"/>
        <v>43005</v>
      </c>
      <c r="E130" s="95">
        <f t="shared" si="91"/>
        <v>27000</v>
      </c>
      <c r="F130" s="95">
        <f t="shared" si="91"/>
        <v>108950</v>
      </c>
      <c r="G130" s="95">
        <f>SUM(G131:G132)</f>
        <v>117950</v>
      </c>
    </row>
    <row r="131" spans="1:7" x14ac:dyDescent="0.25">
      <c r="A131" s="77" t="s">
        <v>84</v>
      </c>
      <c r="B131" s="77"/>
      <c r="C131" s="77">
        <f>2088.37+4032.02</f>
        <v>6120.3899999999994</v>
      </c>
      <c r="D131" s="77">
        <f>38160+2255</f>
        <v>40415</v>
      </c>
      <c r="E131" s="77">
        <v>26000</v>
      </c>
      <c r="F131" s="94">
        <v>108700</v>
      </c>
      <c r="G131" s="94">
        <v>117700</v>
      </c>
    </row>
    <row r="132" spans="1:7" x14ac:dyDescent="0.25">
      <c r="A132" s="77" t="s">
        <v>77</v>
      </c>
      <c r="B132" s="77"/>
      <c r="C132" s="77">
        <v>195.05</v>
      </c>
      <c r="D132" s="77">
        <f>200+2390</f>
        <v>2590</v>
      </c>
      <c r="E132" s="77">
        <v>1000</v>
      </c>
      <c r="F132" s="94">
        <v>250</v>
      </c>
      <c r="G132" s="94">
        <v>250</v>
      </c>
    </row>
    <row r="133" spans="1:7" x14ac:dyDescent="0.25">
      <c r="A133" s="88" t="s">
        <v>102</v>
      </c>
      <c r="B133" s="88"/>
      <c r="C133" s="89">
        <f t="shared" ref="C133:F133" si="92">C134+C137</f>
        <v>8200.93</v>
      </c>
      <c r="D133" s="89">
        <f t="shared" si="92"/>
        <v>16876</v>
      </c>
      <c r="E133" s="89">
        <f t="shared" si="92"/>
        <v>19000</v>
      </c>
      <c r="F133" s="89">
        <f t="shared" si="92"/>
        <v>22000</v>
      </c>
      <c r="G133" s="89">
        <f>G134+G137</f>
        <v>22000</v>
      </c>
    </row>
    <row r="134" spans="1:7" x14ac:dyDescent="0.25">
      <c r="A134" s="90" t="s">
        <v>78</v>
      </c>
      <c r="B134" s="90"/>
      <c r="C134" s="91">
        <f t="shared" ref="C134:F134" si="93">SUM(C135)</f>
        <v>0</v>
      </c>
      <c r="D134" s="91">
        <f t="shared" si="93"/>
        <v>0</v>
      </c>
      <c r="E134" s="91">
        <f t="shared" si="93"/>
        <v>0</v>
      </c>
      <c r="F134" s="91">
        <f t="shared" si="93"/>
        <v>0</v>
      </c>
      <c r="G134" s="91">
        <f>SUM(G135)</f>
        <v>0</v>
      </c>
    </row>
    <row r="135" spans="1:7" x14ac:dyDescent="0.25">
      <c r="A135" s="77" t="s">
        <v>76</v>
      </c>
      <c r="B135" s="77"/>
      <c r="C135" s="94">
        <f t="shared" ref="C135:F135" si="94">SUM(C136)</f>
        <v>0</v>
      </c>
      <c r="D135" s="94">
        <f t="shared" si="94"/>
        <v>0</v>
      </c>
      <c r="E135" s="94">
        <f t="shared" si="94"/>
        <v>0</v>
      </c>
      <c r="F135" s="94">
        <f t="shared" si="94"/>
        <v>0</v>
      </c>
      <c r="G135" s="94">
        <f>SUM(G136)</f>
        <v>0</v>
      </c>
    </row>
    <row r="136" spans="1:7" x14ac:dyDescent="0.25">
      <c r="A136" s="77" t="s">
        <v>84</v>
      </c>
      <c r="B136" s="77"/>
      <c r="C136" s="77">
        <v>0</v>
      </c>
      <c r="D136" s="77">
        <v>0</v>
      </c>
      <c r="E136" s="77">
        <v>0</v>
      </c>
      <c r="F136" s="94">
        <v>0</v>
      </c>
      <c r="G136" s="94">
        <v>0</v>
      </c>
    </row>
    <row r="137" spans="1:7" x14ac:dyDescent="0.25">
      <c r="A137" s="90" t="s">
        <v>81</v>
      </c>
      <c r="B137" s="90"/>
      <c r="C137" s="91">
        <f t="shared" ref="C137:F137" si="95">SUM(C138)</f>
        <v>8200.93</v>
      </c>
      <c r="D137" s="91">
        <f t="shared" si="95"/>
        <v>16876</v>
      </c>
      <c r="E137" s="91">
        <f t="shared" si="95"/>
        <v>19000</v>
      </c>
      <c r="F137" s="91">
        <f t="shared" si="95"/>
        <v>22000</v>
      </c>
      <c r="G137" s="91">
        <f>SUM(G138)</f>
        <v>22000</v>
      </c>
    </row>
    <row r="138" spans="1:7" x14ac:dyDescent="0.25">
      <c r="A138" s="77" t="s">
        <v>76</v>
      </c>
      <c r="B138" s="77"/>
      <c r="C138" s="95">
        <f t="shared" ref="C138:F138" si="96">SUM(C139:C140)</f>
        <v>8200.93</v>
      </c>
      <c r="D138" s="95">
        <f t="shared" si="96"/>
        <v>16876</v>
      </c>
      <c r="E138" s="95">
        <f t="shared" si="96"/>
        <v>19000</v>
      </c>
      <c r="F138" s="95">
        <f t="shared" si="96"/>
        <v>22000</v>
      </c>
      <c r="G138" s="95">
        <f>SUM(G139:G140)</f>
        <v>22000</v>
      </c>
    </row>
    <row r="139" spans="1:7" x14ac:dyDescent="0.25">
      <c r="A139" s="77" t="s">
        <v>84</v>
      </c>
      <c r="B139" s="77"/>
      <c r="C139" s="77">
        <v>7843.5</v>
      </c>
      <c r="D139" s="77">
        <f>15505+21</f>
        <v>15526</v>
      </c>
      <c r="E139" s="77">
        <v>17650</v>
      </c>
      <c r="F139" s="94">
        <v>20650</v>
      </c>
      <c r="G139" s="94">
        <v>20650</v>
      </c>
    </row>
    <row r="140" spans="1:7" x14ac:dyDescent="0.25">
      <c r="A140" s="77" t="s">
        <v>77</v>
      </c>
      <c r="B140" s="77"/>
      <c r="C140" s="77">
        <v>357.43</v>
      </c>
      <c r="D140" s="77">
        <v>1350</v>
      </c>
      <c r="E140" s="77">
        <v>1350</v>
      </c>
      <c r="F140" s="94">
        <v>1350</v>
      </c>
      <c r="G140" s="94">
        <v>1350</v>
      </c>
    </row>
    <row r="141" spans="1:7" x14ac:dyDescent="0.25">
      <c r="A141" s="88" t="s">
        <v>103</v>
      </c>
      <c r="B141" s="88"/>
      <c r="C141" s="89">
        <f t="shared" ref="C141:F141" si="97">C142+C146</f>
        <v>24352.13</v>
      </c>
      <c r="D141" s="89">
        <f t="shared" si="97"/>
        <v>0</v>
      </c>
      <c r="E141" s="89">
        <f t="shared" si="97"/>
        <v>0</v>
      </c>
      <c r="F141" s="89">
        <f t="shared" si="97"/>
        <v>0</v>
      </c>
      <c r="G141" s="89">
        <f>G142+G146</f>
        <v>0</v>
      </c>
    </row>
    <row r="142" spans="1:7" x14ac:dyDescent="0.25">
      <c r="A142" s="90" t="s">
        <v>75</v>
      </c>
      <c r="B142" s="90"/>
      <c r="C142" s="91">
        <f t="shared" ref="C142:F142" si="98">SUM(C143)</f>
        <v>2319.66</v>
      </c>
      <c r="D142" s="91">
        <f t="shared" si="98"/>
        <v>0</v>
      </c>
      <c r="E142" s="91">
        <f t="shared" si="98"/>
        <v>0</v>
      </c>
      <c r="F142" s="91">
        <f t="shared" si="98"/>
        <v>0</v>
      </c>
      <c r="G142" s="91">
        <f>SUM(G143)</f>
        <v>0</v>
      </c>
    </row>
    <row r="143" spans="1:7" x14ac:dyDescent="0.25">
      <c r="A143" s="77" t="s">
        <v>76</v>
      </c>
      <c r="B143" s="77"/>
      <c r="C143" s="77">
        <f t="shared" ref="C143:F143" si="99">SUM(C144:C145)</f>
        <v>2319.66</v>
      </c>
      <c r="D143" s="77">
        <f t="shared" si="99"/>
        <v>0</v>
      </c>
      <c r="E143" s="77">
        <f t="shared" si="99"/>
        <v>0</v>
      </c>
      <c r="F143" s="77">
        <f t="shared" si="99"/>
        <v>0</v>
      </c>
      <c r="G143" s="77">
        <f>SUM(G144:G145)</f>
        <v>0</v>
      </c>
    </row>
    <row r="144" spans="1:7" x14ac:dyDescent="0.25">
      <c r="A144" s="77" t="s">
        <v>84</v>
      </c>
      <c r="B144" s="77"/>
      <c r="C144" s="77">
        <v>2319.67</v>
      </c>
      <c r="D144" s="77">
        <v>0</v>
      </c>
      <c r="E144" s="77">
        <v>0</v>
      </c>
      <c r="F144" s="77">
        <v>0</v>
      </c>
      <c r="G144" s="77">
        <v>0</v>
      </c>
    </row>
    <row r="145" spans="1:7" x14ac:dyDescent="0.25">
      <c r="A145" s="77" t="s">
        <v>77</v>
      </c>
      <c r="B145" s="77"/>
      <c r="C145" s="77">
        <v>-0.01</v>
      </c>
      <c r="D145" s="77">
        <v>0</v>
      </c>
      <c r="E145" s="77">
        <v>0</v>
      </c>
      <c r="F145" s="77">
        <v>0</v>
      </c>
      <c r="G145" s="77">
        <v>0</v>
      </c>
    </row>
    <row r="146" spans="1:7" x14ac:dyDescent="0.25">
      <c r="A146" s="90" t="s">
        <v>99</v>
      </c>
      <c r="B146" s="90"/>
      <c r="C146" s="91">
        <f t="shared" ref="C146:F146" si="100">SUM(C147)</f>
        <v>22032.47</v>
      </c>
      <c r="D146" s="91">
        <f t="shared" si="100"/>
        <v>0</v>
      </c>
      <c r="E146" s="91">
        <f t="shared" si="100"/>
        <v>0</v>
      </c>
      <c r="F146" s="91">
        <f t="shared" si="100"/>
        <v>0</v>
      </c>
      <c r="G146" s="91">
        <f>SUM(G147)</f>
        <v>0</v>
      </c>
    </row>
    <row r="147" spans="1:7" x14ac:dyDescent="0.25">
      <c r="A147" s="77" t="s">
        <v>76</v>
      </c>
      <c r="B147" s="77"/>
      <c r="C147" s="77">
        <f t="shared" ref="C147:F147" si="101">SUM(C148:C149)</f>
        <v>22032.47</v>
      </c>
      <c r="D147" s="77">
        <f t="shared" si="101"/>
        <v>0</v>
      </c>
      <c r="E147" s="77">
        <f t="shared" si="101"/>
        <v>0</v>
      </c>
      <c r="F147" s="77">
        <f t="shared" si="101"/>
        <v>0</v>
      </c>
      <c r="G147" s="77">
        <f>SUM(G148:G149)</f>
        <v>0</v>
      </c>
    </row>
    <row r="148" spans="1:7" x14ac:dyDescent="0.25">
      <c r="A148" s="77" t="s">
        <v>84</v>
      </c>
      <c r="B148" s="77"/>
      <c r="C148" s="77">
        <v>20034.990000000002</v>
      </c>
      <c r="D148" s="77">
        <v>0</v>
      </c>
      <c r="E148" s="77">
        <v>0</v>
      </c>
      <c r="F148" s="77">
        <v>0</v>
      </c>
      <c r="G148" s="77">
        <v>0</v>
      </c>
    </row>
    <row r="149" spans="1:7" x14ac:dyDescent="0.25">
      <c r="A149" s="77" t="s">
        <v>77</v>
      </c>
      <c r="B149" s="77"/>
      <c r="C149" s="77">
        <v>1997.48</v>
      </c>
      <c r="D149" s="77">
        <v>0</v>
      </c>
      <c r="E149" s="77">
        <v>0</v>
      </c>
      <c r="F149" s="77">
        <v>0</v>
      </c>
      <c r="G149" s="77">
        <v>0</v>
      </c>
    </row>
    <row r="150" spans="1:7" x14ac:dyDescent="0.25">
      <c r="A150" s="88" t="s">
        <v>104</v>
      </c>
      <c r="B150" s="88"/>
      <c r="C150" s="89">
        <f t="shared" ref="C150:F150" si="102">C151+C155</f>
        <v>20287.580000000002</v>
      </c>
      <c r="D150" s="89">
        <f t="shared" si="102"/>
        <v>54830</v>
      </c>
      <c r="E150" s="89">
        <f t="shared" si="102"/>
        <v>0</v>
      </c>
      <c r="F150" s="89">
        <f t="shared" si="102"/>
        <v>0</v>
      </c>
      <c r="G150" s="89">
        <f>G151+G155</f>
        <v>0</v>
      </c>
    </row>
    <row r="151" spans="1:7" x14ac:dyDescent="0.25">
      <c r="A151" s="90" t="s">
        <v>75</v>
      </c>
      <c r="B151" s="90"/>
      <c r="C151" s="91">
        <f t="shared" ref="C151:F151" si="103">SUM(C152)</f>
        <v>13651.44</v>
      </c>
      <c r="D151" s="91">
        <f t="shared" si="103"/>
        <v>21650</v>
      </c>
      <c r="E151" s="91">
        <f t="shared" si="103"/>
        <v>0</v>
      </c>
      <c r="F151" s="91">
        <f t="shared" si="103"/>
        <v>0</v>
      </c>
      <c r="G151" s="91">
        <f>SUM(G152)</f>
        <v>0</v>
      </c>
    </row>
    <row r="152" spans="1:7" x14ac:dyDescent="0.25">
      <c r="A152" s="77" t="s">
        <v>76</v>
      </c>
      <c r="B152" s="77"/>
      <c r="C152" s="94">
        <f t="shared" ref="C152:E152" si="104">SUM(C153:C154)</f>
        <v>13651.44</v>
      </c>
      <c r="D152" s="94">
        <f>SUM(D153:D154)</f>
        <v>21650</v>
      </c>
      <c r="E152" s="94">
        <f t="shared" si="104"/>
        <v>0</v>
      </c>
      <c r="F152" s="94">
        <f>SUM(F153:F154)</f>
        <v>0</v>
      </c>
      <c r="G152" s="94">
        <f>SUM(G153:G154)</f>
        <v>0</v>
      </c>
    </row>
    <row r="153" spans="1:7" x14ac:dyDescent="0.25">
      <c r="A153" s="77" t="s">
        <v>84</v>
      </c>
      <c r="B153" s="77"/>
      <c r="C153" s="77">
        <v>12332.33</v>
      </c>
      <c r="D153" s="77">
        <v>18230</v>
      </c>
      <c r="E153" s="77">
        <v>0</v>
      </c>
      <c r="F153" s="94">
        <v>0</v>
      </c>
      <c r="G153" s="94">
        <v>0</v>
      </c>
    </row>
    <row r="154" spans="1:7" x14ac:dyDescent="0.25">
      <c r="A154" s="77" t="s">
        <v>77</v>
      </c>
      <c r="B154" s="77"/>
      <c r="C154" s="77">
        <v>1319.11</v>
      </c>
      <c r="D154" s="77">
        <v>3420</v>
      </c>
      <c r="E154" s="77">
        <v>0</v>
      </c>
      <c r="F154" s="94">
        <v>0</v>
      </c>
      <c r="G154" s="94">
        <v>0</v>
      </c>
    </row>
    <row r="155" spans="1:7" x14ac:dyDescent="0.25">
      <c r="A155" s="90" t="s">
        <v>99</v>
      </c>
      <c r="B155" s="90"/>
      <c r="C155" s="91">
        <f t="shared" ref="C155:F155" si="105">SUM(C156)</f>
        <v>6636.14</v>
      </c>
      <c r="D155" s="91">
        <f t="shared" si="105"/>
        <v>33180</v>
      </c>
      <c r="E155" s="91">
        <f t="shared" si="105"/>
        <v>0</v>
      </c>
      <c r="F155" s="91">
        <f t="shared" si="105"/>
        <v>0</v>
      </c>
      <c r="G155" s="91">
        <f>SUM(G156)</f>
        <v>0</v>
      </c>
    </row>
    <row r="156" spans="1:7" x14ac:dyDescent="0.25">
      <c r="A156" s="77" t="s">
        <v>76</v>
      </c>
      <c r="B156" s="77"/>
      <c r="C156" s="94">
        <f t="shared" ref="C156:F156" si="106">SUM(C157:C158)</f>
        <v>6636.14</v>
      </c>
      <c r="D156" s="94">
        <f t="shared" si="106"/>
        <v>33180</v>
      </c>
      <c r="E156" s="94">
        <f t="shared" si="106"/>
        <v>0</v>
      </c>
      <c r="F156" s="94">
        <f t="shared" si="106"/>
        <v>0</v>
      </c>
      <c r="G156" s="94">
        <f>SUM(G157:G158)</f>
        <v>0</v>
      </c>
    </row>
    <row r="157" spans="1:7" x14ac:dyDescent="0.25">
      <c r="A157" s="77" t="s">
        <v>84</v>
      </c>
      <c r="B157" s="77"/>
      <c r="C157" s="77">
        <f>4213.42+1626.39</f>
        <v>5839.81</v>
      </c>
      <c r="D157" s="77">
        <v>30920</v>
      </c>
      <c r="E157" s="77">
        <v>0</v>
      </c>
      <c r="F157" s="94">
        <v>0</v>
      </c>
      <c r="G157" s="94">
        <v>0</v>
      </c>
    </row>
    <row r="158" spans="1:7" x14ac:dyDescent="0.25">
      <c r="A158" s="77" t="s">
        <v>77</v>
      </c>
      <c r="B158" s="77"/>
      <c r="C158" s="77">
        <f>591.61+204.72</f>
        <v>796.33</v>
      </c>
      <c r="D158" s="77">
        <v>2260</v>
      </c>
      <c r="E158" s="77">
        <v>0</v>
      </c>
      <c r="F158" s="94">
        <v>0</v>
      </c>
      <c r="G158" s="94">
        <v>0</v>
      </c>
    </row>
    <row r="159" spans="1:7" x14ac:dyDescent="0.25">
      <c r="A159" s="116" t="s">
        <v>134</v>
      </c>
      <c r="B159" s="88"/>
      <c r="C159" s="89">
        <f t="shared" ref="C159:F159" si="107">C160+C164</f>
        <v>0</v>
      </c>
      <c r="D159" s="89">
        <f t="shared" si="107"/>
        <v>0</v>
      </c>
      <c r="E159" s="89">
        <f t="shared" si="107"/>
        <v>75000</v>
      </c>
      <c r="F159" s="89">
        <f t="shared" si="107"/>
        <v>0</v>
      </c>
      <c r="G159" s="89">
        <f>G160+G164</f>
        <v>0</v>
      </c>
    </row>
    <row r="160" spans="1:7" x14ac:dyDescent="0.25">
      <c r="A160" s="90" t="s">
        <v>75</v>
      </c>
      <c r="B160" s="90"/>
      <c r="C160" s="91">
        <f t="shared" ref="C160:F160" si="108">SUM(C161)</f>
        <v>0</v>
      </c>
      <c r="D160" s="91">
        <f t="shared" si="108"/>
        <v>0</v>
      </c>
      <c r="E160" s="91">
        <f t="shared" si="108"/>
        <v>50000</v>
      </c>
      <c r="F160" s="91">
        <f t="shared" si="108"/>
        <v>0</v>
      </c>
      <c r="G160" s="91">
        <f>SUM(G161)</f>
        <v>0</v>
      </c>
    </row>
    <row r="161" spans="1:7" x14ac:dyDescent="0.25">
      <c r="A161" s="77" t="s">
        <v>76</v>
      </c>
      <c r="B161" s="77"/>
      <c r="C161" s="94">
        <f t="shared" ref="C161:F161" si="109">SUM(C162:C163)</f>
        <v>0</v>
      </c>
      <c r="D161" s="94">
        <f t="shared" si="109"/>
        <v>0</v>
      </c>
      <c r="E161" s="94">
        <f t="shared" si="109"/>
        <v>50000</v>
      </c>
      <c r="F161" s="94">
        <f t="shared" si="109"/>
        <v>0</v>
      </c>
      <c r="G161" s="94">
        <f>SUM(G162:G163)</f>
        <v>0</v>
      </c>
    </row>
    <row r="162" spans="1:7" x14ac:dyDescent="0.25">
      <c r="A162" s="77" t="s">
        <v>84</v>
      </c>
      <c r="B162" s="77"/>
      <c r="C162" s="77">
        <v>0</v>
      </c>
      <c r="D162" s="77">
        <v>0</v>
      </c>
      <c r="E162" s="77">
        <v>44150</v>
      </c>
      <c r="F162" s="94">
        <v>0</v>
      </c>
      <c r="G162" s="94">
        <v>0</v>
      </c>
    </row>
    <row r="163" spans="1:7" x14ac:dyDescent="0.25">
      <c r="A163" s="77" t="s">
        <v>77</v>
      </c>
      <c r="B163" s="77"/>
      <c r="C163" s="77">
        <v>0</v>
      </c>
      <c r="D163" s="77">
        <v>0</v>
      </c>
      <c r="E163" s="77">
        <v>5850</v>
      </c>
      <c r="F163" s="94">
        <v>0</v>
      </c>
      <c r="G163" s="94">
        <v>0</v>
      </c>
    </row>
    <row r="164" spans="1:7" x14ac:dyDescent="0.25">
      <c r="A164" s="90" t="s">
        <v>99</v>
      </c>
      <c r="B164" s="90"/>
      <c r="C164" s="91">
        <f t="shared" ref="C164:F164" si="110">SUM(C165)</f>
        <v>0</v>
      </c>
      <c r="D164" s="91">
        <f t="shared" si="110"/>
        <v>0</v>
      </c>
      <c r="E164" s="91">
        <f t="shared" si="110"/>
        <v>25000</v>
      </c>
      <c r="F164" s="91">
        <f t="shared" si="110"/>
        <v>0</v>
      </c>
      <c r="G164" s="91">
        <f>SUM(G165)</f>
        <v>0</v>
      </c>
    </row>
    <row r="165" spans="1:7" x14ac:dyDescent="0.25">
      <c r="A165" s="77" t="s">
        <v>76</v>
      </c>
      <c r="B165" s="77"/>
      <c r="C165" s="94">
        <f t="shared" ref="C165:F165" si="111">SUM(C166:C167)</f>
        <v>0</v>
      </c>
      <c r="D165" s="94">
        <f t="shared" si="111"/>
        <v>0</v>
      </c>
      <c r="E165" s="94">
        <f t="shared" si="111"/>
        <v>25000</v>
      </c>
      <c r="F165" s="94">
        <f t="shared" si="111"/>
        <v>0</v>
      </c>
      <c r="G165" s="94">
        <f>SUM(G166:G167)</f>
        <v>0</v>
      </c>
    </row>
    <row r="166" spans="1:7" x14ac:dyDescent="0.25">
      <c r="A166" s="77" t="s">
        <v>84</v>
      </c>
      <c r="B166" s="77"/>
      <c r="C166" s="77">
        <v>0</v>
      </c>
      <c r="D166" s="77">
        <v>0</v>
      </c>
      <c r="E166" s="77">
        <v>23050</v>
      </c>
      <c r="F166" s="94">
        <v>0</v>
      </c>
      <c r="G166" s="94">
        <v>0</v>
      </c>
    </row>
    <row r="167" spans="1:7" x14ac:dyDescent="0.25">
      <c r="A167" s="77" t="s">
        <v>77</v>
      </c>
      <c r="B167" s="77"/>
      <c r="C167" s="77">
        <v>0</v>
      </c>
      <c r="D167" s="77">
        <v>0</v>
      </c>
      <c r="E167" s="77">
        <v>1950</v>
      </c>
      <c r="F167" s="94">
        <v>0</v>
      </c>
      <c r="G167" s="94">
        <v>0</v>
      </c>
    </row>
  </sheetData>
  <autoFilter ref="A4:G167"/>
  <mergeCells count="1">
    <mergeCell ref="A2:G2"/>
  </mergeCells>
  <pageMargins left="0.7" right="0.7" top="0.75" bottom="0.75" header="0.3" footer="0.3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A. Račun prihoda i rashoda</vt:lpstr>
      <vt:lpstr>Rashodi prema funkcijskoj kl</vt:lpstr>
      <vt:lpstr>B. Račun financiranja</vt:lpstr>
      <vt:lpstr>C. Preneseni višak manjak</vt:lpstr>
      <vt:lpstr>POSEBNI DIO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2022-10-31T09:44:58Z</cp:lastPrinted>
  <dcterms:created xsi:type="dcterms:W3CDTF">2022-08-12T12:51:27Z</dcterms:created>
  <dcterms:modified xsi:type="dcterms:W3CDTF">2023-11-06T16:57:41Z</dcterms:modified>
</cp:coreProperties>
</file>