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urdica_kuharski_skole_hr/Documents/"/>
    </mc:Choice>
  </mc:AlternateContent>
  <xr:revisionPtr revIDLastSave="2" documentId="8_{B4640D1D-AF79-43E0-B806-CE25DED712A7}" xr6:coauthVersionLast="47" xr6:coauthVersionMax="47" xr10:uidLastSave="{CE9453C9-EA74-4115-8DE3-402CD455DC3E}"/>
  <bookViews>
    <workbookView xWindow="-110" yWindow="-110" windowWidth="19420" windowHeight="10420" firstSheet="2" activeTab="5" xr2:uid="{00000000-000D-0000-FFFF-FFFF00000000}"/>
  </bookViews>
  <sheets>
    <sheet name="SAŽETAK" sheetId="8" r:id="rId1"/>
    <sheet name=" A. Račun prihoda i rashoda" sheetId="3" r:id="rId2"/>
    <sheet name="Rashodi prema funkcijskoj kl" sheetId="5" r:id="rId3"/>
    <sheet name="Račun financiranja" sheetId="9" r:id="rId4"/>
    <sheet name="C. Preneseni višak manjak" sheetId="6" r:id="rId5"/>
    <sheet name="POSEBNI DIO" sheetId="7" r:id="rId6"/>
  </sheets>
  <definedNames>
    <definedName name="_xlnm.Print_Area" localSheetId="4">'C. Preneseni višak manjak'!$A$1:$I$16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" l="1"/>
  <c r="G14" i="3"/>
  <c r="D7" i="5" l="1"/>
  <c r="D5" i="5" s="1"/>
  <c r="C10" i="5"/>
  <c r="C7" i="5" s="1"/>
  <c r="C5" i="5" s="1"/>
  <c r="D10" i="5"/>
  <c r="B10" i="5"/>
  <c r="B7" i="5" s="1"/>
  <c r="B5" i="5" s="1"/>
  <c r="F13" i="3"/>
  <c r="G13" i="3"/>
  <c r="H13" i="3"/>
  <c r="I13" i="3"/>
  <c r="E13" i="3"/>
  <c r="F10" i="3"/>
  <c r="F7" i="3" s="1"/>
  <c r="G10" i="3"/>
  <c r="G7" i="3" s="1"/>
  <c r="H10" i="3"/>
  <c r="I10" i="3"/>
  <c r="L10" i="3"/>
  <c r="M10" i="3"/>
  <c r="N10" i="3"/>
  <c r="E10" i="3"/>
  <c r="E7" i="3" s="1"/>
  <c r="H20" i="8" l="1"/>
  <c r="F22" i="8"/>
  <c r="F54" i="8" l="1"/>
  <c r="F7" i="6"/>
  <c r="E7" i="6" l="1"/>
  <c r="F55" i="8"/>
  <c r="N14" i="3" l="1"/>
  <c r="J11" i="3" l="1"/>
  <c r="J12" i="3"/>
  <c r="J16" i="3"/>
  <c r="J8" i="3"/>
  <c r="J14" i="3"/>
  <c r="J9" i="3"/>
  <c r="J15" i="3"/>
  <c r="J10" i="3" l="1"/>
  <c r="G133" i="7"/>
  <c r="G132" i="7" s="1"/>
  <c r="G128" i="7" s="1"/>
  <c r="F133" i="7"/>
  <c r="F132" i="7" s="1"/>
  <c r="F128" i="7" s="1"/>
  <c r="G124" i="7"/>
  <c r="G123" i="7" s="1"/>
  <c r="G125" i="7"/>
  <c r="F125" i="7"/>
  <c r="F124" i="7" s="1"/>
  <c r="F123" i="7" s="1"/>
  <c r="G85" i="7"/>
  <c r="G84" i="7" s="1"/>
  <c r="G83" i="7" s="1"/>
  <c r="F85" i="7"/>
  <c r="F84" i="7" s="1"/>
  <c r="F83" i="7" s="1"/>
  <c r="G74" i="7"/>
  <c r="G73" i="7" s="1"/>
  <c r="F74" i="7"/>
  <c r="F73" i="7" s="1"/>
  <c r="F66" i="7"/>
  <c r="G67" i="7"/>
  <c r="G66" i="7" s="1"/>
  <c r="F67" i="7"/>
  <c r="F51" i="7"/>
  <c r="F50" i="7" s="1"/>
  <c r="F49" i="7" s="1"/>
  <c r="E10" i="5" s="1"/>
  <c r="E7" i="5" s="1"/>
  <c r="E5" i="5" s="1"/>
  <c r="G52" i="7"/>
  <c r="G51" i="7" s="1"/>
  <c r="G50" i="7" s="1"/>
  <c r="G49" i="7" s="1"/>
  <c r="F10" i="5" s="1"/>
  <c r="F7" i="5" s="1"/>
  <c r="F5" i="5" s="1"/>
  <c r="F52" i="7"/>
  <c r="G35" i="7"/>
  <c r="G34" i="7" s="1"/>
  <c r="F35" i="7"/>
  <c r="F34" i="7" s="1"/>
  <c r="G38" i="7"/>
  <c r="G37" i="7" s="1"/>
  <c r="F38" i="7"/>
  <c r="F37" i="7" s="1"/>
  <c r="F40" i="7"/>
  <c r="G41" i="7"/>
  <c r="G40" i="7" s="1"/>
  <c r="F41" i="7"/>
  <c r="G29" i="7"/>
  <c r="G28" i="7" s="1"/>
  <c r="G27" i="7" s="1"/>
  <c r="F29" i="7"/>
  <c r="F28" i="7" s="1"/>
  <c r="F27" i="7" s="1"/>
  <c r="G23" i="7"/>
  <c r="F23" i="7"/>
  <c r="G20" i="7"/>
  <c r="G19" i="7" s="1"/>
  <c r="F20" i="7"/>
  <c r="F19" i="7" s="1"/>
  <c r="G16" i="7"/>
  <c r="G15" i="7" s="1"/>
  <c r="F16" i="7"/>
  <c r="F15" i="7" s="1"/>
  <c r="G12" i="7"/>
  <c r="F12" i="7"/>
  <c r="F65" i="7" l="1"/>
  <c r="G65" i="7"/>
  <c r="G33" i="7"/>
  <c r="F33" i="7"/>
  <c r="G11" i="7"/>
  <c r="F11" i="7"/>
  <c r="G10" i="7" l="1"/>
  <c r="G9" i="7"/>
  <c r="G8" i="7" s="1"/>
  <c r="G7" i="7" s="1"/>
  <c r="G6" i="7" s="1"/>
  <c r="G5" i="7" s="1"/>
  <c r="F10" i="7"/>
  <c r="F9" i="7"/>
  <c r="F8" i="7" s="1"/>
  <c r="F7" i="7" s="1"/>
  <c r="F6" i="7" s="1"/>
  <c r="F5" i="7" s="1"/>
  <c r="H7" i="6"/>
  <c r="H5" i="6" s="1"/>
  <c r="H14" i="6" s="1"/>
  <c r="I7" i="6"/>
  <c r="I5" i="6" s="1"/>
  <c r="I14" i="6" s="1"/>
  <c r="G21" i="8" l="1"/>
  <c r="F11" i="8"/>
  <c r="F21" i="8" s="1"/>
  <c r="F10" i="8"/>
  <c r="G7" i="6"/>
  <c r="G5" i="6" s="1"/>
  <c r="G14" i="6" s="1"/>
  <c r="G16" i="6" s="1"/>
  <c r="E5" i="6" l="1"/>
  <c r="E14" i="6" s="1"/>
  <c r="E16" i="6" s="1"/>
  <c r="F5" i="6"/>
  <c r="F14" i="6" s="1"/>
  <c r="F16" i="6" s="1"/>
  <c r="F9" i="8"/>
  <c r="F61" i="8" s="1"/>
  <c r="H54" i="3"/>
  <c r="H53" i="3" s="1"/>
  <c r="I14" i="8" s="1"/>
  <c r="I24" i="8" s="1"/>
  <c r="I54" i="3"/>
  <c r="I53" i="3" s="1"/>
  <c r="J14" i="8" s="1"/>
  <c r="J24" i="8" s="1"/>
  <c r="H48" i="3"/>
  <c r="I48" i="3"/>
  <c r="H46" i="3"/>
  <c r="I46" i="3"/>
  <c r="I38" i="3"/>
  <c r="H38" i="3"/>
  <c r="I30" i="3"/>
  <c r="H30" i="3"/>
  <c r="I33" i="3"/>
  <c r="H33" i="3"/>
  <c r="I26" i="3"/>
  <c r="I25" i="3" s="1"/>
  <c r="H26" i="3"/>
  <c r="H25" i="3" s="1"/>
  <c r="I36" i="3"/>
  <c r="H36" i="3"/>
  <c r="I34" i="3"/>
  <c r="I32" i="3" s="1"/>
  <c r="H34" i="3"/>
  <c r="I44" i="3"/>
  <c r="I42" i="3" s="1"/>
  <c r="H44" i="3"/>
  <c r="H42" i="3" s="1"/>
  <c r="H35" i="3"/>
  <c r="I24" i="3" l="1"/>
  <c r="J13" i="8" s="1"/>
  <c r="J23" i="8" s="1"/>
  <c r="H32" i="3"/>
  <c r="H24" i="3" s="1"/>
  <c r="I13" i="8" s="1"/>
  <c r="I23" i="8" s="1"/>
  <c r="H17" i="3"/>
  <c r="I11" i="8" s="1"/>
  <c r="I21" i="8" s="1"/>
  <c r="I17" i="3"/>
  <c r="J11" i="8" s="1"/>
  <c r="J21" i="8" s="1"/>
  <c r="G54" i="3"/>
  <c r="G53" i="3" s="1"/>
  <c r="G48" i="3"/>
  <c r="G46" i="3"/>
  <c r="G42" i="3"/>
  <c r="G32" i="3"/>
  <c r="G25" i="3"/>
  <c r="H14" i="8" l="1"/>
  <c r="H24" i="8" s="1"/>
  <c r="H7" i="3"/>
  <c r="I10" i="8" s="1"/>
  <c r="I20" i="8" s="1"/>
  <c r="I7" i="3"/>
  <c r="J10" i="8" s="1"/>
  <c r="J20" i="8" s="1"/>
  <c r="M24" i="3"/>
  <c r="G24" i="3"/>
  <c r="K7" i="3"/>
  <c r="N24" i="3"/>
  <c r="G17" i="3"/>
  <c r="H11" i="8" s="1"/>
  <c r="H13" i="8" l="1"/>
  <c r="H23" i="8" s="1"/>
  <c r="H21" i="8"/>
  <c r="L7" i="3"/>
  <c r="E8" i="5"/>
  <c r="F8" i="5"/>
  <c r="J7" i="3"/>
  <c r="M7" i="3" s="1"/>
  <c r="L24" i="3"/>
  <c r="F54" i="3"/>
  <c r="F53" i="3" s="1"/>
  <c r="F48" i="3"/>
  <c r="F46" i="3"/>
  <c r="F42" i="3"/>
  <c r="F32" i="3"/>
  <c r="F25" i="3"/>
  <c r="F24" i="3" l="1"/>
  <c r="K24" i="3" s="1"/>
  <c r="D8" i="5"/>
  <c r="E54" i="3"/>
  <c r="E53" i="3" s="1"/>
  <c r="F14" i="8" s="1"/>
  <c r="E48" i="3"/>
  <c r="E46" i="3"/>
  <c r="E42" i="3"/>
  <c r="E32" i="3"/>
  <c r="E25" i="3"/>
  <c r="C8" i="5" l="1"/>
  <c r="K11" i="3"/>
  <c r="K12" i="3"/>
  <c r="K16" i="3"/>
  <c r="K8" i="3"/>
  <c r="K14" i="3"/>
  <c r="K9" i="3"/>
  <c r="K15" i="3"/>
  <c r="E24" i="3"/>
  <c r="J39" i="8"/>
  <c r="H39" i="8"/>
  <c r="F39" i="8"/>
  <c r="J48" i="8"/>
  <c r="J55" i="8"/>
  <c r="H55" i="8"/>
  <c r="H48" i="8"/>
  <c r="F48" i="8"/>
  <c r="G48" i="8"/>
  <c r="I48" i="8"/>
  <c r="G55" i="8"/>
  <c r="I55" i="8"/>
  <c r="K10" i="3" l="1"/>
  <c r="J24" i="3"/>
  <c r="F13" i="8"/>
  <c r="F19" i="8"/>
  <c r="F69" i="8" s="1"/>
  <c r="B8" i="5" l="1"/>
  <c r="F12" i="8"/>
  <c r="I39" i="8"/>
  <c r="G39" i="8"/>
  <c r="J33" i="8"/>
  <c r="I33" i="8"/>
  <c r="H33" i="8"/>
  <c r="G33" i="8"/>
  <c r="F33" i="8"/>
  <c r="J22" i="8"/>
  <c r="J70" i="8" s="1"/>
  <c r="I22" i="8"/>
  <c r="I70" i="8" s="1"/>
  <c r="H22" i="8"/>
  <c r="H70" i="8" s="1"/>
  <c r="G22" i="8"/>
  <c r="G70" i="8" s="1"/>
  <c r="F70" i="8"/>
  <c r="F71" i="8" s="1"/>
  <c r="J19" i="8"/>
  <c r="J69" i="8" s="1"/>
  <c r="I19" i="8"/>
  <c r="I69" i="8" s="1"/>
  <c r="H19" i="8"/>
  <c r="H69" i="8" s="1"/>
  <c r="G19" i="8"/>
  <c r="G69" i="8" s="1"/>
  <c r="J12" i="8"/>
  <c r="J62" i="8" s="1"/>
  <c r="I12" i="8"/>
  <c r="I62" i="8" s="1"/>
  <c r="H12" i="8"/>
  <c r="H62" i="8" s="1"/>
  <c r="G12" i="8"/>
  <c r="G62" i="8" s="1"/>
  <c r="J9" i="8"/>
  <c r="J61" i="8" s="1"/>
  <c r="J63" i="8" s="1"/>
  <c r="I9" i="8"/>
  <c r="I61" i="8" s="1"/>
  <c r="H9" i="8"/>
  <c r="H61" i="8" s="1"/>
  <c r="G9" i="8"/>
  <c r="G61" i="8" s="1"/>
  <c r="H63" i="8" l="1"/>
  <c r="I71" i="8"/>
  <c r="F15" i="8"/>
  <c r="F62" i="8"/>
  <c r="F63" i="8" s="1"/>
  <c r="G71" i="8"/>
  <c r="G63" i="8"/>
  <c r="G15" i="8"/>
  <c r="I63" i="8"/>
  <c r="H71" i="8"/>
  <c r="J71" i="8"/>
  <c r="F25" i="8"/>
  <c r="J25" i="8"/>
  <c r="J15" i="8"/>
  <c r="H25" i="8"/>
  <c r="H15" i="8"/>
  <c r="G25" i="8"/>
  <c r="I15" i="8"/>
  <c r="I25" i="8"/>
</calcChain>
</file>

<file path=xl/sharedStrings.xml><?xml version="1.0" encoding="utf-8"?>
<sst xmlns="http://schemas.openxmlformats.org/spreadsheetml/2006/main" count="449" uniqueCount="136">
  <si>
    <t>PRIHODI UKUPNO</t>
  </si>
  <si>
    <t>PRIHODI POSLOVANJA</t>
  </si>
  <si>
    <t>RASHODI UKUPNO</t>
  </si>
  <si>
    <t>RAZLIKA - VIŠAK / MANJAK</t>
  </si>
  <si>
    <t>NETO FINANCIRANJE</t>
  </si>
  <si>
    <t>Izvršenje 2021.</t>
  </si>
  <si>
    <t>Plan 2022.</t>
  </si>
  <si>
    <t>Naziv prihoda</t>
  </si>
  <si>
    <t>Razred</t>
  </si>
  <si>
    <t>Skupina</t>
  </si>
  <si>
    <t>Izvor</t>
  </si>
  <si>
    <t>Prihodi poslovanja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</si>
  <si>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</si>
  <si>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</si>
  <si>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</si>
  <si>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</si>
  <si>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</si>
  <si>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</si>
  <si>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</si>
  <si>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</si>
  <si>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</si>
  <si>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</si>
  <si>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</si>
  <si>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</si>
  <si>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</si>
  <si>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</si>
  <si>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</si>
  <si>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</si>
  <si>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</si>
  <si>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</si>
  <si>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</si>
  <si>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</si>
  <si>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</si>
  <si>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</si>
  <si>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</si>
  <si>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</si>
  <si>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</si>
  <si>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</si>
  <si>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</si>
  <si>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</si>
  <si>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EUR</t>
  </si>
  <si>
    <t>KN</t>
  </si>
  <si>
    <t>EUR/KN*</t>
  </si>
  <si>
    <t>Izvršenje 
2021.**</t>
  </si>
  <si>
    <t>Plan 
2022.**</t>
  </si>
  <si>
    <t>Plan 
za 2023.</t>
  </si>
  <si>
    <t>Izvršenje 
2021.</t>
  </si>
  <si>
    <t>Plan 
2022.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</si>
  <si>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12"/>
        <color indexed="8"/>
        <rFont val="Times New Roman"/>
        <family val="1"/>
        <charset val="238"/>
      </rPr>
      <t>u kunama i u eurima</t>
    </r>
    <r>
      <rPr>
        <b/>
        <i/>
        <sz val="12"/>
        <color indexed="8"/>
        <rFont val="Times New Roman"/>
        <family val="1"/>
        <charset val="238"/>
      </rPr>
      <t>.</t>
    </r>
  </si>
  <si>
    <t>Brojčana oznaka i naziv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</si>
  <si>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</si>
  <si>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</si>
  <si>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</si>
  <si>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</si>
  <si>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</si>
  <si>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</si>
  <si>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</si>
  <si>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4.9.</t>
  </si>
  <si>
    <t>2.9.</t>
  </si>
  <si>
    <t>Prihodi od imovine</t>
  </si>
  <si>
    <t>3.9.</t>
  </si>
  <si>
    <t>Prihodi od upravnih i administrativnih pristojbi, pristojbi po posebnim propisima i naknada</t>
  </si>
  <si>
    <t>6.5.</t>
  </si>
  <si>
    <t>Prihodi od prodaje proizvoda i robe te pruženih usluga, prihodi od donacija te povrati po protestiranim jamstvima</t>
  </si>
  <si>
    <t>5.8.</t>
  </si>
  <si>
    <t>1.1.</t>
  </si>
  <si>
    <t>4.1.</t>
  </si>
  <si>
    <t>3.1.</t>
  </si>
  <si>
    <t>Financijski rashodi</t>
  </si>
  <si>
    <t>Pomoći dane u inozemstvo i unutar općeg proračuna</t>
  </si>
  <si>
    <t>Naknade građanima i kućanstvima na temelju osiguranja i druge naknade</t>
  </si>
  <si>
    <t>5.1.</t>
  </si>
  <si>
    <t>Vlastiti izvori</t>
  </si>
  <si>
    <t>Rezultat poslovanja</t>
  </si>
  <si>
    <t xml:space="preserve">UKUPNO RASHODI / IZDACI	</t>
  </si>
  <si>
    <t>Korisnik 009 OSNOVNA ŠKOLA MIHAELA ŠILOBODA</t>
  </si>
  <si>
    <t>Razdjel 004 UPRAVNI ODJEL ZA DRUŠTVENE DJELATNOSTI</t>
  </si>
  <si>
    <t>Glava 00430 OSNOVNE ŠKOLE</t>
  </si>
  <si>
    <t>14267 Osnovna škola  Mihaela Šiloboda</t>
  </si>
  <si>
    <t>Program 4070 DECENTRALIZIRANE FUNKCIJE</t>
  </si>
  <si>
    <t>Aktivnost A407001 Materijalni rashodi</t>
  </si>
  <si>
    <t>Izvor 1.1. GRAD SAMOBOR-  Opći prihodi i  primici</t>
  </si>
  <si>
    <t>3 Rashodi poslovanja</t>
  </si>
  <si>
    <t>32 Materijalni rashodi</t>
  </si>
  <si>
    <t>Izvor 2.9. OSNOVNE ŠKOLE - VLASTITI PRIHODI</t>
  </si>
  <si>
    <t>34 Financijski rashodi</t>
  </si>
  <si>
    <t>Izvor 3.1. GRAD SAMOBOR-POSEBNE NAMJENE</t>
  </si>
  <si>
    <t>Izvor 4.9. OSNOVNE ŠKOLE - PRIHODI OD POMOĆI</t>
  </si>
  <si>
    <t>37 Naknade građanima i kućanstvima na temelju osiguranja i druge naknade</t>
  </si>
  <si>
    <t>Aktivnost A407012 Rashodi za zaposlene - OŠ Mihaela Šiloboda</t>
  </si>
  <si>
    <t>31 Rashodi za zaposlene</t>
  </si>
  <si>
    <t>Kapitalni projekt K407001 Ulaganja na materijalnoj imovini</t>
  </si>
  <si>
    <t>4 Rashodi za nabavu nefinancijske imovine</t>
  </si>
  <si>
    <t>42 Rashodi za nabavu proizvedene dugotrajne imovine</t>
  </si>
  <si>
    <t>Izvor 5.8. OSNOVNE ŠKOLE - PRIHODI OD DONACIJA</t>
  </si>
  <si>
    <t>Izvor 6.5. OSNOVNE ŠKOLE - PRIHODI OD NEFINANCIJSKE IMOVINE</t>
  </si>
  <si>
    <t>Program 4071 DODATNE POTREBE U OSNOVNOM ŠKOLSTVU</t>
  </si>
  <si>
    <t>Aktivnost A407101 Izborna nastava i ostale izvannastavne aktivnosti</t>
  </si>
  <si>
    <t>36 Pomoći dane u inozemstvo i unutar općeg proračuna</t>
  </si>
  <si>
    <t>Aktivnost A407103 Produženi boravak i školska prehrana</t>
  </si>
  <si>
    <t>Izvor 3.9. OSNOVNE ŠKOLE - POSEBNE NAMJENE</t>
  </si>
  <si>
    <t>Aktivnost A407104 Ostali programi u osnovnom obrazovanju</t>
  </si>
  <si>
    <t>Tekući projekt T407105 Zaklada "Hrvatska za djecu"- školska kuhinja</t>
  </si>
  <si>
    <t>Izvor 5.1. GRAD SAMOBOR-PRIHODI OD DONACIJA</t>
  </si>
  <si>
    <t>Tekući projekt T407106 Školska shema</t>
  </si>
  <si>
    <t>Izvor 4.1. GRAD SAMOBOR- POMOĆI</t>
  </si>
  <si>
    <t>Tekući projekt T407115 Vjetar u leđa - pomoćnici u nastavi - faza III</t>
  </si>
  <si>
    <t>Tekući projekt T407116 Pomoćnici u nastavi financirani iz Proračuna Grada</t>
  </si>
  <si>
    <t>Tekući projekt T407122 Pripravništvo HZZ - OŠ M.Šiloboda</t>
  </si>
  <si>
    <t>Tekući projekt T407133 Vjetar u leđa - faza IV - OŠ M. Šiloboda</t>
  </si>
  <si>
    <t>Tekući projekt T407139 Vjetar u leđa - faza V - OŠ M. Šiloboda</t>
  </si>
  <si>
    <t>NAZIV</t>
  </si>
  <si>
    <t>RAZLIKA VIŠAK/MANJAK IZ PRETHODNE(IH) GODINE KOJI ĆE SE RASPOREDITI/POKRITI</t>
  </si>
  <si>
    <t>09 OBRAZOVANJE</t>
  </si>
  <si>
    <t>091 Predškolsko i osnovno obrazovanje</t>
  </si>
  <si>
    <t>0912  Osnovno obrazovanje</t>
  </si>
  <si>
    <t xml:space="preserve">A.) RAČUN PRIHODA I RASHODA </t>
  </si>
  <si>
    <t>A.) SAŽETAK RAČUNA PRIHODA I RASHODA</t>
  </si>
  <si>
    <t>B.) RAČUN FINANCIRANJA</t>
  </si>
  <si>
    <t>C.) PRENESENI VIŠAK/MANJAK PRIHODA NAD RASHODIMA</t>
  </si>
  <si>
    <t>Osnovne škole  - Posebne namjene</t>
  </si>
  <si>
    <t>Osnovne škole  - Prihodi od nefinancijske imovine</t>
  </si>
  <si>
    <t>Osnovne škole - vlastiti prihodi</t>
  </si>
  <si>
    <t>Osnovne škole - prihodi od donacija</t>
  </si>
  <si>
    <t>Grad Samobor - Opći prihodi i primici</t>
  </si>
  <si>
    <t>Osnovne škole - Vlastiti prihodi</t>
  </si>
  <si>
    <t>Grad Samobor - Posebne namjene</t>
  </si>
  <si>
    <t>Osnovne škole - Posebne namjene</t>
  </si>
  <si>
    <t>Grada Samobor - Pomoći</t>
  </si>
  <si>
    <t>Osnovne škole - Prihodi od pomoći</t>
  </si>
  <si>
    <t>Grad Samobor - Prihodi od donacija</t>
  </si>
  <si>
    <t>Osnovne škole - Prihodi od donacija</t>
  </si>
  <si>
    <t>Osnovne škole - Prihodi od nefinancijske imovine</t>
  </si>
  <si>
    <t>960 Dodatne usluge u obrazovanju</t>
  </si>
  <si>
    <t>Grad Samobor - Pomoći</t>
  </si>
  <si>
    <t xml:space="preserve"> FINANCIJSKI PLAN OSNOVNE ŠKOLE MIHAELA ŠILOBODA 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</si>
</sst>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11" fillId="0" borderId="11" xfId="1" applyFont="1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8" fillId="0" borderId="0" xfId="0" quotePrefix="1" applyFont="1" applyAlignment="1">
      <alignment horizontal="left" wrapText="1"/>
    </xf>
    <xf numFmtId="0" fontId="19" fillId="0" borderId="0" xfId="0" applyFont="1" applyAlignment="1">
      <alignment wrapText="1"/>
    </xf>
    <xf numFmtId="3" fontId="12" fillId="0" borderId="0" xfId="0" applyNumberFormat="1" applyFont="1" applyAlignment="1">
      <alignment horizontal="right"/>
    </xf>
    <xf numFmtId="0" fontId="16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8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21" fillId="0" borderId="0" xfId="0" applyFont="1"/>
    <xf numFmtId="0" fontId="12" fillId="0" borderId="0" xfId="0" quotePrefix="1" applyFont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27" fillId="3" borderId="4" xfId="0" applyFont="1" applyFill="1" applyBorder="1" applyAlignment="1">
      <alignment vertical="center"/>
    </xf>
    <xf numFmtId="3" fontId="24" fillId="3" borderId="3" xfId="0" applyNumberFormat="1" applyFont="1" applyFill="1" applyBorder="1" applyAlignment="1">
      <alignment horizontal="right"/>
    </xf>
    <xf numFmtId="0" fontId="27" fillId="0" borderId="2" xfId="0" applyFont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3" fontId="25" fillId="0" borderId="3" xfId="0" applyNumberFormat="1" applyFont="1" applyBorder="1" applyAlignment="1">
      <alignment horizontal="right"/>
    </xf>
    <xf numFmtId="0" fontId="27" fillId="0" borderId="2" xfId="0" applyFont="1" applyBorder="1" applyAlignment="1">
      <alignment vertical="center"/>
    </xf>
    <xf numFmtId="0" fontId="26" fillId="3" borderId="1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vertic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 applyAlignment="1">
      <alignment horizontal="right" vertical="center"/>
    </xf>
    <xf numFmtId="0" fontId="11" fillId="0" borderId="12" xfId="1" applyFont="1" applyBorder="1"/>
    <xf numFmtId="0" fontId="13" fillId="5" borderId="3" xfId="0" applyFont="1" applyFill="1" applyBorder="1" applyAlignment="1">
      <alignment horizontal="left"/>
    </xf>
    <xf numFmtId="0" fontId="16" fillId="0" borderId="2" xfId="0" applyFont="1" applyBorder="1"/>
    <xf numFmtId="3" fontId="25" fillId="5" borderId="3" xfId="0" applyNumberFormat="1" applyFont="1" applyFill="1" applyBorder="1" applyAlignment="1">
      <alignment horizontal="right"/>
    </xf>
    <xf numFmtId="3" fontId="25" fillId="5" borderId="3" xfId="0" quotePrefix="1" applyNumberFormat="1" applyFont="1" applyFill="1" applyBorder="1" applyAlignment="1">
      <alignment horizontal="right"/>
    </xf>
    <xf numFmtId="3" fontId="24" fillId="4" borderId="3" xfId="0" applyNumberFormat="1" applyFont="1" applyFill="1" applyBorder="1" applyAlignment="1">
      <alignment horizontal="right"/>
    </xf>
    <xf numFmtId="3" fontId="24" fillId="4" borderId="3" xfId="0" quotePrefix="1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24" fillId="5" borderId="2" xfId="0" applyFont="1" applyFill="1" applyBorder="1" applyAlignment="1">
      <alignment horizontal="left" vertical="center"/>
    </xf>
    <xf numFmtId="3" fontId="26" fillId="0" borderId="3" xfId="0" applyNumberFormat="1" applyFont="1" applyBorder="1" applyAlignment="1">
      <alignment horizontal="right"/>
    </xf>
    <xf numFmtId="0" fontId="27" fillId="5" borderId="1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 wrapText="1"/>
    </xf>
    <xf numFmtId="0" fontId="6" fillId="0" borderId="3" xfId="2" applyFont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/>
    </xf>
    <xf numFmtId="4" fontId="0" fillId="0" borderId="0" xfId="0" applyNumberFormat="1"/>
    <xf numFmtId="0" fontId="29" fillId="2" borderId="3" xfId="0" quotePrefix="1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4" fillId="0" borderId="3" xfId="4" applyFont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right"/>
    </xf>
    <xf numFmtId="0" fontId="17" fillId="0" borderId="3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4" fontId="31" fillId="0" borderId="0" xfId="0" applyNumberFormat="1" applyFont="1"/>
    <xf numFmtId="0" fontId="32" fillId="6" borderId="0" xfId="0" applyFont="1" applyFill="1"/>
    <xf numFmtId="4" fontId="32" fillId="6" borderId="0" xfId="0" applyNumberFormat="1" applyFont="1" applyFill="1"/>
    <xf numFmtId="0" fontId="33" fillId="7" borderId="0" xfId="0" applyFont="1" applyFill="1"/>
    <xf numFmtId="4" fontId="33" fillId="7" borderId="0" xfId="0" applyNumberFormat="1" applyFont="1" applyFill="1"/>
    <xf numFmtId="0" fontId="33" fillId="8" borderId="0" xfId="0" applyFont="1" applyFill="1"/>
    <xf numFmtId="4" fontId="33" fillId="8" borderId="0" xfId="0" applyNumberFormat="1" applyFont="1" applyFill="1"/>
    <xf numFmtId="0" fontId="33" fillId="9" borderId="0" xfId="0" applyFont="1" applyFill="1"/>
    <xf numFmtId="4" fontId="33" fillId="9" borderId="0" xfId="0" applyNumberFormat="1" applyFont="1" applyFill="1"/>
    <xf numFmtId="0" fontId="32" fillId="10" borderId="0" xfId="0" applyFont="1" applyFill="1"/>
    <xf numFmtId="4" fontId="32" fillId="10" borderId="0" xfId="0" applyNumberFormat="1" applyFont="1" applyFill="1"/>
    <xf numFmtId="0" fontId="32" fillId="11" borderId="0" xfId="0" applyFont="1" applyFill="1"/>
    <xf numFmtId="4" fontId="32" fillId="11" borderId="0" xfId="0" applyNumberFormat="1" applyFont="1" applyFill="1"/>
    <xf numFmtId="0" fontId="32" fillId="12" borderId="0" xfId="0" applyFont="1" applyFill="1"/>
    <xf numFmtId="4" fontId="32" fillId="12" borderId="0" xfId="0" applyNumberFormat="1" applyFont="1" applyFill="1"/>
    <xf numFmtId="0" fontId="9" fillId="0" borderId="0" xfId="0" applyFont="1"/>
    <xf numFmtId="0" fontId="4" fillId="13" borderId="3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30" fillId="0" borderId="0" xfId="0" applyNumberFormat="1" applyFont="1"/>
    <xf numFmtId="4" fontId="30" fillId="14" borderId="10" xfId="0" applyNumberFormat="1" applyFont="1" applyFill="1" applyBorder="1" applyAlignment="1">
      <alignment wrapText="1"/>
    </xf>
    <xf numFmtId="0" fontId="30" fillId="14" borderId="9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/>
    </xf>
    <xf numFmtId="4" fontId="30" fillId="14" borderId="13" xfId="0" applyNumberFormat="1" applyFont="1" applyFill="1" applyBorder="1" applyAlignment="1">
      <alignment wrapText="1"/>
    </xf>
    <xf numFmtId="0" fontId="30" fillId="14" borderId="14" xfId="0" applyFont="1" applyFill="1" applyBorder="1" applyAlignment="1">
      <alignment wrapText="1"/>
    </xf>
    <xf numFmtId="0" fontId="8" fillId="0" borderId="0" xfId="0" applyFont="1" applyAlignment="1">
      <alignment wrapText="1"/>
    </xf>
    <xf numFmtId="10" fontId="0" fillId="0" borderId="0" xfId="0" applyNumberFormat="1"/>
    <xf numFmtId="0" fontId="30" fillId="0" borderId="0" xfId="0" applyFont="1"/>
    <xf numFmtId="0" fontId="5" fillId="2" borderId="3" xfId="0" quotePrefix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/>
    </xf>
    <xf numFmtId="3" fontId="34" fillId="2" borderId="4" xfId="0" applyNumberFormat="1" applyFont="1" applyFill="1" applyBorder="1" applyAlignment="1">
      <alignment horizontal="right"/>
    </xf>
    <xf numFmtId="4" fontId="34" fillId="2" borderId="4" xfId="0" applyNumberFormat="1" applyFont="1" applyFill="1" applyBorder="1" applyAlignment="1">
      <alignment horizontal="right"/>
    </xf>
    <xf numFmtId="4" fontId="34" fillId="2" borderId="3" xfId="0" applyNumberFormat="1" applyFont="1" applyFill="1" applyBorder="1" applyAlignment="1">
      <alignment horizontal="right"/>
    </xf>
    <xf numFmtId="0" fontId="35" fillId="0" borderId="0" xfId="0" applyFont="1"/>
    <xf numFmtId="4" fontId="34" fillId="2" borderId="0" xfId="0" applyNumberFormat="1" applyFont="1" applyFill="1" applyAlignment="1">
      <alignment horizontal="right"/>
    </xf>
    <xf numFmtId="0" fontId="29" fillId="2" borderId="3" xfId="0" applyFont="1" applyFill="1" applyBorder="1" applyAlignment="1">
      <alignment horizontal="left" vertical="center"/>
    </xf>
    <xf numFmtId="4" fontId="34" fillId="2" borderId="3" xfId="0" applyNumberFormat="1" applyFont="1" applyFill="1" applyBorder="1" applyAlignment="1">
      <alignment horizontal="right" wrapText="1"/>
    </xf>
    <xf numFmtId="0" fontId="35" fillId="0" borderId="15" xfId="0" applyFont="1" applyBorder="1"/>
    <xf numFmtId="4" fontId="36" fillId="0" borderId="0" xfId="0" applyNumberFormat="1" applyFont="1"/>
    <xf numFmtId="3" fontId="0" fillId="0" borderId="0" xfId="0" applyNumberFormat="1"/>
    <xf numFmtId="0" fontId="26" fillId="0" borderId="1" xfId="0" quotePrefix="1" applyFont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6" fillId="3" borderId="1" xfId="0" quotePrefix="1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4" fillId="0" borderId="7" xfId="0" quotePrefix="1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0" fontId="24" fillId="0" borderId="6" xfId="0" quotePrefix="1" applyFont="1" applyBorder="1" applyAlignment="1">
      <alignment horizontal="center" vertical="center" wrapText="1"/>
    </xf>
    <xf numFmtId="0" fontId="24" fillId="0" borderId="5" xfId="0" quotePrefix="1" applyFont="1" applyBorder="1" applyAlignment="1">
      <alignment horizontal="center" vertical="center" wrapText="1"/>
    </xf>
    <xf numFmtId="0" fontId="24" fillId="0" borderId="9" xfId="0" quotePrefix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0" fillId="14" borderId="8" xfId="0" applyFont="1" applyFill="1" applyBorder="1" applyAlignment="1">
      <alignment horizontal="center" wrapText="1"/>
    </xf>
    <xf numFmtId="0" fontId="30" fillId="14" borderId="10" xfId="0" applyFont="1" applyFill="1" applyBorder="1" applyAlignment="1">
      <alignment horizontal="center" wrapText="1"/>
    </xf>
    <xf numFmtId="0" fontId="30" fillId="14" borderId="5" xfId="0" applyFont="1" applyFill="1" applyBorder="1" applyAlignment="1">
      <alignment horizontal="center" wrapText="1"/>
    </xf>
    <xf numFmtId="0" fontId="30" fillId="14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 2" xfId="1" xr:uid="{00000000-0005-0000-0000-000000000000}"/>
    <cellStyle name="Normalno" xfId="0" builtinId="0"/>
    <cellStyle name="Obično_List10" xfId="5" xr:uid="{00000000-0005-0000-0000-000002000000}"/>
    <cellStyle name="Obično_List4" xfId="3" xr:uid="{00000000-0005-0000-0000-000003000000}"/>
    <cellStyle name="Obično_List5" xfId="4" xr:uid="{00000000-0005-0000-0000-000004000000}"/>
    <cellStyle name="Obično_List7" xfId="2" xr:uid="{00000000-0005-0000-0000-000005000000}"/>
  </cellStyles>
  <dxfs count="0"/>
  <tableStyles count="0" defaultTableStyle="TableStyleMedium2" defaultPivotStyle="PivotStyleLight16"/>
  <colors>
    <mruColors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view="pageBreakPreview" zoomScale="60" zoomScaleNormal="100" workbookViewId="0">
      <selection activeCell="K5" sqref="K5"/>
    </sheetView>
  </sheetViews>
  <sheetFormatPr defaultColWidth="9.1796875" defaultRowHeight="15.5" x14ac:dyDescent="0.35"/>
  <cols>
    <col min="1" max="1" width="3.7265625" style="29" customWidth="1"/>
    <col min="2" max="4" width="9.1796875" style="29"/>
    <col min="5" max="5" width="20.26953125" style="29" customWidth="1"/>
    <col min="6" max="10" width="15.7265625" style="29" customWidth="1"/>
    <col min="11" max="11" width="9.1796875" style="29"/>
    <col min="12" max="12" width="0" style="29" hidden="1" customWidth="1"/>
    <col min="13" max="16384" width="9.1796875" style="29"/>
  </cols>
  <sheetData>
    <row r="1" spans="1:12" ht="42" customHeight="1" x14ac:dyDescent="0.35">
      <c r="A1" s="131" t="s">
        <v>135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2" ht="18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2" x14ac:dyDescent="0.35">
      <c r="A3" s="130" t="s">
        <v>24</v>
      </c>
      <c r="B3" s="130"/>
      <c r="C3" s="130"/>
      <c r="D3" s="130"/>
      <c r="E3" s="130"/>
      <c r="F3" s="130"/>
      <c r="G3" s="130"/>
      <c r="H3" s="130"/>
      <c r="I3" s="130"/>
      <c r="J3" s="132"/>
    </row>
    <row r="4" spans="1:12" x14ac:dyDescent="0.35">
      <c r="A4" s="19"/>
      <c r="B4" s="19"/>
      <c r="C4" s="19"/>
      <c r="D4" s="19"/>
      <c r="E4" s="19"/>
      <c r="F4" s="19"/>
      <c r="G4" s="19"/>
      <c r="H4" s="19"/>
      <c r="I4" s="19"/>
      <c r="J4" s="20"/>
    </row>
    <row r="5" spans="1:12" ht="18" customHeight="1" x14ac:dyDescent="0.35">
      <c r="A5" s="130" t="s">
        <v>117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2" x14ac:dyDescent="0.35">
      <c r="A6" s="30"/>
      <c r="B6" s="31"/>
      <c r="C6" s="31"/>
      <c r="D6" s="31"/>
      <c r="E6" s="32"/>
      <c r="F6" s="32"/>
      <c r="G6" s="32"/>
      <c r="H6" s="33"/>
      <c r="I6" s="33"/>
      <c r="J6" s="51" t="s">
        <v>42</v>
      </c>
      <c r="L6" s="29">
        <v>7.5345000000000004</v>
      </c>
    </row>
    <row r="7" spans="1:12" ht="26" x14ac:dyDescent="0.35">
      <c r="A7" s="122" t="s">
        <v>49</v>
      </c>
      <c r="B7" s="123"/>
      <c r="C7" s="123"/>
      <c r="D7" s="123"/>
      <c r="E7" s="124"/>
      <c r="F7" s="21" t="s">
        <v>43</v>
      </c>
      <c r="G7" s="21" t="s">
        <v>44</v>
      </c>
      <c r="H7" s="21" t="s">
        <v>45</v>
      </c>
      <c r="I7" s="21" t="s">
        <v>32</v>
      </c>
      <c r="J7" s="22" t="s">
        <v>33</v>
      </c>
    </row>
    <row r="8" spans="1:12" x14ac:dyDescent="0.35">
      <c r="A8" s="125"/>
      <c r="B8" s="126"/>
      <c r="C8" s="126"/>
      <c r="D8" s="126"/>
      <c r="E8" s="127"/>
      <c r="F8" s="23" t="s">
        <v>40</v>
      </c>
      <c r="G8" s="23" t="s">
        <v>40</v>
      </c>
      <c r="H8" s="23" t="s">
        <v>40</v>
      </c>
      <c r="I8" s="23" t="s">
        <v>40</v>
      </c>
      <c r="J8" s="24" t="s">
        <v>40</v>
      </c>
    </row>
    <row r="9" spans="1:12" x14ac:dyDescent="0.35">
      <c r="A9" s="128" t="s">
        <v>0</v>
      </c>
      <c r="B9" s="120"/>
      <c r="C9" s="120"/>
      <c r="D9" s="120"/>
      <c r="E9" s="129"/>
      <c r="F9" s="43">
        <f>F10+F11</f>
        <v>962163.99000000011</v>
      </c>
      <c r="G9" s="43">
        <f t="shared" ref="G9:J9" si="0">G10+G11</f>
        <v>1247749</v>
      </c>
      <c r="H9" s="43">
        <f t="shared" si="0"/>
        <v>1439150</v>
      </c>
      <c r="I9" s="43">
        <f t="shared" si="0"/>
        <v>1472300</v>
      </c>
      <c r="J9" s="43">
        <f t="shared" si="0"/>
        <v>1522599</v>
      </c>
    </row>
    <row r="10" spans="1:12" ht="15" customHeight="1" x14ac:dyDescent="0.35">
      <c r="A10" s="25">
        <v>6</v>
      </c>
      <c r="B10" s="18" t="s">
        <v>11</v>
      </c>
      <c r="C10" s="44"/>
      <c r="D10" s="44"/>
      <c r="E10" s="45"/>
      <c r="F10" s="46">
        <f>' A. Račun prihoda i rashoda'!E7</f>
        <v>962163.99000000011</v>
      </c>
      <c r="G10" s="46">
        <v>1247749</v>
      </c>
      <c r="H10" s="46">
        <v>1434500</v>
      </c>
      <c r="I10" s="46">
        <f>' A. Račun prihoda i rashoda'!H7</f>
        <v>1472300</v>
      </c>
      <c r="J10" s="46">
        <f>' A. Račun prihoda i rashoda'!I7</f>
        <v>1522599</v>
      </c>
    </row>
    <row r="11" spans="1:12" x14ac:dyDescent="0.35">
      <c r="A11" s="25">
        <v>7</v>
      </c>
      <c r="B11" s="18" t="s">
        <v>12</v>
      </c>
      <c r="C11" s="47"/>
      <c r="D11" s="47"/>
      <c r="E11" s="45"/>
      <c r="F11" s="46">
        <f>' A. Račun prihoda i rashoda'!E17</f>
        <v>0</v>
      </c>
      <c r="G11" s="46">
        <v>0</v>
      </c>
      <c r="H11" s="46">
        <f>' A. Račun prihoda i rashoda'!G17</f>
        <v>4650</v>
      </c>
      <c r="I11" s="46">
        <f>' A. Račun prihoda i rashoda'!H17</f>
        <v>0</v>
      </c>
      <c r="J11" s="46">
        <f>' A. Račun prihoda i rashoda'!I17</f>
        <v>0</v>
      </c>
    </row>
    <row r="12" spans="1:12" x14ac:dyDescent="0.35">
      <c r="A12" s="48" t="s">
        <v>2</v>
      </c>
      <c r="B12" s="49"/>
      <c r="C12" s="49"/>
      <c r="D12" s="49"/>
      <c r="E12" s="42"/>
      <c r="F12" s="43">
        <f>F13+F14</f>
        <v>953703.42000000016</v>
      </c>
      <c r="G12" s="43">
        <f t="shared" ref="G12:J12" si="1">G13+G14</f>
        <v>1254266.1100000001</v>
      </c>
      <c r="H12" s="43">
        <f t="shared" si="1"/>
        <v>1440935</v>
      </c>
      <c r="I12" s="43">
        <f t="shared" si="1"/>
        <v>1472300</v>
      </c>
      <c r="J12" s="43">
        <f t="shared" si="1"/>
        <v>1522599</v>
      </c>
    </row>
    <row r="13" spans="1:12" ht="15" customHeight="1" x14ac:dyDescent="0.35">
      <c r="A13" s="25">
        <v>3</v>
      </c>
      <c r="B13" s="18" t="s">
        <v>15</v>
      </c>
      <c r="C13" s="44"/>
      <c r="D13" s="44"/>
      <c r="E13" s="50"/>
      <c r="F13" s="46">
        <f>' A. Račun prihoda i rashoda'!E24</f>
        <v>929250.3600000001</v>
      </c>
      <c r="G13" s="46">
        <v>1222305</v>
      </c>
      <c r="H13" s="46">
        <f>' A. Račun prihoda i rashoda'!G24</f>
        <v>1401555</v>
      </c>
      <c r="I13" s="46">
        <f>' A. Račun prihoda i rashoda'!H24</f>
        <v>1436755</v>
      </c>
      <c r="J13" s="46">
        <f>' A. Račun prihoda i rashoda'!I24</f>
        <v>1487054</v>
      </c>
    </row>
    <row r="14" spans="1:12" x14ac:dyDescent="0.35">
      <c r="A14" s="25">
        <v>4</v>
      </c>
      <c r="B14" s="18" t="s">
        <v>17</v>
      </c>
      <c r="C14" s="47"/>
      <c r="D14" s="47"/>
      <c r="E14" s="45"/>
      <c r="F14" s="46">
        <f>' A. Račun prihoda i rashoda'!E53</f>
        <v>24453.06</v>
      </c>
      <c r="G14" s="46">
        <v>31961.109999999997</v>
      </c>
      <c r="H14" s="46">
        <f>' A. Račun prihoda i rashoda'!G53</f>
        <v>39380</v>
      </c>
      <c r="I14" s="46">
        <f>' A. Račun prihoda i rashoda'!H53</f>
        <v>35545</v>
      </c>
      <c r="J14" s="46">
        <f>' A. Račun prihoda i rashoda'!I53</f>
        <v>35545</v>
      </c>
    </row>
    <row r="15" spans="1:12" x14ac:dyDescent="0.35">
      <c r="A15" s="119" t="s">
        <v>3</v>
      </c>
      <c r="B15" s="120"/>
      <c r="C15" s="120"/>
      <c r="D15" s="120"/>
      <c r="E15" s="121"/>
      <c r="F15" s="43">
        <f>F9-F12</f>
        <v>8460.5699999999488</v>
      </c>
      <c r="G15" s="43">
        <f>G9-G12</f>
        <v>-6517.1100000001024</v>
      </c>
      <c r="H15" s="43">
        <f t="shared" ref="H15:J15" si="2">H9-H12</f>
        <v>-1785</v>
      </c>
      <c r="I15" s="43">
        <f t="shared" si="2"/>
        <v>0</v>
      </c>
      <c r="J15" s="43">
        <f t="shared" si="2"/>
        <v>0</v>
      </c>
    </row>
    <row r="16" spans="1:12" x14ac:dyDescent="0.35">
      <c r="A16" s="34"/>
      <c r="B16" s="35"/>
      <c r="C16" s="35"/>
      <c r="D16" s="35"/>
      <c r="E16" s="35"/>
      <c r="F16" s="28"/>
      <c r="G16" s="28"/>
      <c r="H16" s="28"/>
      <c r="I16" s="28"/>
      <c r="J16" s="28"/>
    </row>
    <row r="17" spans="1:13" ht="26" x14ac:dyDescent="0.35">
      <c r="A17" s="122" t="s">
        <v>49</v>
      </c>
      <c r="B17" s="123"/>
      <c r="C17" s="123"/>
      <c r="D17" s="123"/>
      <c r="E17" s="124"/>
      <c r="F17" s="21" t="s">
        <v>43</v>
      </c>
      <c r="G17" s="21" t="s">
        <v>44</v>
      </c>
      <c r="H17" s="21" t="s">
        <v>45</v>
      </c>
      <c r="I17" s="21" t="s">
        <v>32</v>
      </c>
      <c r="J17" s="22" t="s">
        <v>33</v>
      </c>
    </row>
    <row r="18" spans="1:13" ht="15" customHeight="1" x14ac:dyDescent="0.35">
      <c r="A18" s="125"/>
      <c r="B18" s="126"/>
      <c r="C18" s="126"/>
      <c r="D18" s="126"/>
      <c r="E18" s="127"/>
      <c r="F18" s="23" t="s">
        <v>41</v>
      </c>
      <c r="G18" s="23" t="s">
        <v>41</v>
      </c>
      <c r="H18" s="23" t="s">
        <v>41</v>
      </c>
      <c r="I18" s="23" t="s">
        <v>41</v>
      </c>
      <c r="J18" s="24" t="s">
        <v>41</v>
      </c>
    </row>
    <row r="19" spans="1:13" ht="15" customHeight="1" x14ac:dyDescent="0.35">
      <c r="A19" s="128" t="s">
        <v>0</v>
      </c>
      <c r="B19" s="120"/>
      <c r="C19" s="120"/>
      <c r="D19" s="120"/>
      <c r="E19" s="129"/>
      <c r="F19" s="43">
        <f>F20+F21</f>
        <v>7249427</v>
      </c>
      <c r="G19" s="43">
        <f t="shared" ref="G19:J19" si="3">G20+G21</f>
        <v>9401165</v>
      </c>
      <c r="H19" s="43">
        <f t="shared" si="3"/>
        <v>10843275.675000001</v>
      </c>
      <c r="I19" s="43">
        <f t="shared" si="3"/>
        <v>11093044.350000001</v>
      </c>
      <c r="J19" s="43">
        <f t="shared" si="3"/>
        <v>11472022.1655</v>
      </c>
    </row>
    <row r="20" spans="1:13" ht="15" customHeight="1" x14ac:dyDescent="0.35">
      <c r="A20" s="25">
        <v>6</v>
      </c>
      <c r="B20" s="18" t="s">
        <v>11</v>
      </c>
      <c r="C20" s="44"/>
      <c r="D20" s="44"/>
      <c r="E20" s="45"/>
      <c r="F20" s="46">
        <v>7249427</v>
      </c>
      <c r="G20" s="46">
        <v>9401165</v>
      </c>
      <c r="H20" s="46">
        <f>H10*$L$6</f>
        <v>10808240.25</v>
      </c>
      <c r="I20" s="46">
        <f t="shared" ref="I20:J20" si="4">I10*$L$6</f>
        <v>11093044.350000001</v>
      </c>
      <c r="J20" s="46">
        <f t="shared" si="4"/>
        <v>11472022.1655</v>
      </c>
    </row>
    <row r="21" spans="1:13" x14ac:dyDescent="0.35">
      <c r="A21" s="25">
        <v>7</v>
      </c>
      <c r="B21" s="18" t="s">
        <v>12</v>
      </c>
      <c r="C21" s="47"/>
      <c r="D21" s="47"/>
      <c r="E21" s="45"/>
      <c r="F21" s="46">
        <f>F11*$L$6</f>
        <v>0</v>
      </c>
      <c r="G21" s="46">
        <f t="shared" ref="G21:J21" si="5">G11*$L$6</f>
        <v>0</v>
      </c>
      <c r="H21" s="46">
        <f t="shared" si="5"/>
        <v>35035.425000000003</v>
      </c>
      <c r="I21" s="46">
        <f t="shared" si="5"/>
        <v>0</v>
      </c>
      <c r="J21" s="46">
        <f t="shared" si="5"/>
        <v>0</v>
      </c>
    </row>
    <row r="22" spans="1:13" ht="18" customHeight="1" x14ac:dyDescent="0.35">
      <c r="A22" s="48" t="s">
        <v>2</v>
      </c>
      <c r="B22" s="49"/>
      <c r="C22" s="49"/>
      <c r="D22" s="49"/>
      <c r="E22" s="42"/>
      <c r="F22" s="43">
        <f>F23+F24</f>
        <v>7185677</v>
      </c>
      <c r="G22" s="43">
        <f t="shared" ref="G22:J22" si="6">G23+G24</f>
        <v>9450271</v>
      </c>
      <c r="H22" s="43">
        <f t="shared" si="6"/>
        <v>10856724.7575</v>
      </c>
      <c r="I22" s="43">
        <f t="shared" si="6"/>
        <v>11093044.350000001</v>
      </c>
      <c r="J22" s="43">
        <f t="shared" si="6"/>
        <v>11472022.1655</v>
      </c>
    </row>
    <row r="23" spans="1:13" x14ac:dyDescent="0.35">
      <c r="A23" s="25">
        <v>3</v>
      </c>
      <c r="B23" s="18" t="s">
        <v>15</v>
      </c>
      <c r="C23" s="47"/>
      <c r="D23" s="47"/>
      <c r="E23" s="45"/>
      <c r="F23" s="46">
        <v>7001436</v>
      </c>
      <c r="G23" s="46">
        <v>9209460</v>
      </c>
      <c r="H23" s="46">
        <f t="shared" ref="H23:J23" si="7">H13*$L$6</f>
        <v>10560016.147500001</v>
      </c>
      <c r="I23" s="46">
        <f t="shared" si="7"/>
        <v>10825230.547500001</v>
      </c>
      <c r="J23" s="46">
        <f t="shared" si="7"/>
        <v>11204208.363</v>
      </c>
    </row>
    <row r="24" spans="1:13" ht="15" customHeight="1" x14ac:dyDescent="0.35">
      <c r="A24" s="25">
        <v>4</v>
      </c>
      <c r="B24" s="18" t="s">
        <v>17</v>
      </c>
      <c r="C24" s="47"/>
      <c r="D24" s="47"/>
      <c r="E24" s="45"/>
      <c r="F24" s="46">
        <v>184241</v>
      </c>
      <c r="G24" s="46">
        <v>240811</v>
      </c>
      <c r="H24" s="46">
        <f t="shared" ref="H24:J24" si="8">H14*$L$6</f>
        <v>296708.61000000004</v>
      </c>
      <c r="I24" s="46">
        <f t="shared" si="8"/>
        <v>267813.80249999999</v>
      </c>
      <c r="J24" s="46">
        <f t="shared" si="8"/>
        <v>267813.80249999999</v>
      </c>
    </row>
    <row r="25" spans="1:13" x14ac:dyDescent="0.35">
      <c r="A25" s="119" t="s">
        <v>3</v>
      </c>
      <c r="B25" s="120"/>
      <c r="C25" s="120"/>
      <c r="D25" s="120"/>
      <c r="E25" s="121"/>
      <c r="F25" s="43">
        <f>F19-F22</f>
        <v>63750</v>
      </c>
      <c r="G25" s="43">
        <f t="shared" ref="G25:J25" si="9">G19-G22</f>
        <v>-49106</v>
      </c>
      <c r="H25" s="43">
        <f t="shared" si="9"/>
        <v>-13449.082499999553</v>
      </c>
      <c r="I25" s="43">
        <f t="shared" si="9"/>
        <v>0</v>
      </c>
      <c r="J25" s="43">
        <f t="shared" si="9"/>
        <v>0</v>
      </c>
    </row>
    <row r="26" spans="1:13" ht="18" customHeight="1" x14ac:dyDescent="0.35">
      <c r="A26" s="19"/>
      <c r="B26" s="36"/>
      <c r="C26" s="36"/>
      <c r="D26" s="36"/>
      <c r="E26" s="36"/>
      <c r="F26" s="36"/>
      <c r="G26" s="36"/>
      <c r="H26" s="36"/>
      <c r="I26" s="37"/>
      <c r="J26" s="37"/>
    </row>
    <row r="27" spans="1:13" x14ac:dyDescent="0.35">
      <c r="A27" s="130" t="s">
        <v>27</v>
      </c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3" x14ac:dyDescent="0.35">
      <c r="A28" s="19"/>
      <c r="B28" s="36"/>
      <c r="C28" s="36"/>
      <c r="D28" s="36"/>
      <c r="E28" s="36"/>
      <c r="F28" s="36"/>
      <c r="G28" s="36"/>
      <c r="H28" s="36"/>
      <c r="I28" s="37"/>
      <c r="J28" s="51" t="s">
        <v>42</v>
      </c>
    </row>
    <row r="29" spans="1:13" ht="26" x14ac:dyDescent="0.35">
      <c r="A29" s="122" t="s">
        <v>49</v>
      </c>
      <c r="B29" s="123"/>
      <c r="C29" s="123"/>
      <c r="D29" s="123"/>
      <c r="E29" s="124"/>
      <c r="F29" s="21" t="s">
        <v>46</v>
      </c>
      <c r="G29" s="21" t="s">
        <v>47</v>
      </c>
      <c r="H29" s="21" t="s">
        <v>45</v>
      </c>
      <c r="I29" s="21" t="s">
        <v>32</v>
      </c>
      <c r="J29" s="22" t="s">
        <v>33</v>
      </c>
    </row>
    <row r="30" spans="1:13" x14ac:dyDescent="0.35">
      <c r="A30" s="125"/>
      <c r="B30" s="126"/>
      <c r="C30" s="126"/>
      <c r="D30" s="126"/>
      <c r="E30" s="127"/>
      <c r="F30" s="23" t="s">
        <v>40</v>
      </c>
      <c r="G30" s="23" t="s">
        <v>40</v>
      </c>
      <c r="H30" s="23" t="s">
        <v>40</v>
      </c>
      <c r="I30" s="23" t="s">
        <v>40</v>
      </c>
      <c r="J30" s="24" t="s">
        <v>40</v>
      </c>
    </row>
    <row r="31" spans="1:13" ht="15" customHeight="1" x14ac:dyDescent="0.35">
      <c r="A31" s="25">
        <v>8</v>
      </c>
      <c r="B31" s="52" t="s">
        <v>21</v>
      </c>
      <c r="C31" s="47"/>
      <c r="D31" s="47"/>
      <c r="E31" s="45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M31" s="38"/>
    </row>
    <row r="32" spans="1:13" ht="15" customHeight="1" x14ac:dyDescent="0.35">
      <c r="A32" s="25">
        <v>5</v>
      </c>
      <c r="B32" s="18" t="s">
        <v>22</v>
      </c>
      <c r="C32" s="47"/>
      <c r="D32" s="47"/>
      <c r="E32" s="45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M32" s="38"/>
    </row>
    <row r="33" spans="1:13" x14ac:dyDescent="0.35">
      <c r="A33" s="119" t="s">
        <v>4</v>
      </c>
      <c r="B33" s="120"/>
      <c r="C33" s="120"/>
      <c r="D33" s="120"/>
      <c r="E33" s="121"/>
      <c r="F33" s="43">
        <f>F31-F32</f>
        <v>0</v>
      </c>
      <c r="G33" s="43">
        <f t="shared" ref="G33:J33" si="10">G31-G32</f>
        <v>0</v>
      </c>
      <c r="H33" s="43">
        <f t="shared" si="10"/>
        <v>0</v>
      </c>
      <c r="I33" s="43">
        <f t="shared" si="10"/>
        <v>0</v>
      </c>
      <c r="J33" s="43">
        <f t="shared" si="10"/>
        <v>0</v>
      </c>
    </row>
    <row r="34" spans="1:13" x14ac:dyDescent="0.35">
      <c r="A34" s="19"/>
      <c r="B34" s="36"/>
      <c r="C34" s="36"/>
      <c r="D34" s="36"/>
      <c r="E34" s="36"/>
      <c r="F34" s="36"/>
      <c r="G34" s="36"/>
      <c r="H34" s="36"/>
      <c r="I34" s="37"/>
      <c r="J34" s="37"/>
    </row>
    <row r="35" spans="1:13" ht="26" x14ac:dyDescent="0.35">
      <c r="A35" s="122" t="s">
        <v>49</v>
      </c>
      <c r="B35" s="123"/>
      <c r="C35" s="123"/>
      <c r="D35" s="123"/>
      <c r="E35" s="124"/>
      <c r="F35" s="21" t="s">
        <v>46</v>
      </c>
      <c r="G35" s="21" t="s">
        <v>47</v>
      </c>
      <c r="H35" s="21" t="s">
        <v>45</v>
      </c>
      <c r="I35" s="21" t="s">
        <v>32</v>
      </c>
      <c r="J35" s="22" t="s">
        <v>33</v>
      </c>
    </row>
    <row r="36" spans="1:13" x14ac:dyDescent="0.35">
      <c r="A36" s="125"/>
      <c r="B36" s="126"/>
      <c r="C36" s="126"/>
      <c r="D36" s="126"/>
      <c r="E36" s="127"/>
      <c r="F36" s="23" t="s">
        <v>41</v>
      </c>
      <c r="G36" s="23" t="s">
        <v>41</v>
      </c>
      <c r="H36" s="23" t="s">
        <v>41</v>
      </c>
      <c r="I36" s="23" t="s">
        <v>41</v>
      </c>
      <c r="J36" s="24" t="s">
        <v>41</v>
      </c>
    </row>
    <row r="37" spans="1:13" x14ac:dyDescent="0.35">
      <c r="A37" s="25">
        <v>8</v>
      </c>
      <c r="B37" s="52" t="s">
        <v>21</v>
      </c>
      <c r="C37" s="47"/>
      <c r="D37" s="47"/>
      <c r="E37" s="45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M37" s="38"/>
    </row>
    <row r="38" spans="1:13" x14ac:dyDescent="0.35">
      <c r="A38" s="25">
        <v>5</v>
      </c>
      <c r="B38" s="18" t="s">
        <v>22</v>
      </c>
      <c r="C38" s="47"/>
      <c r="D38" s="47"/>
      <c r="E38" s="45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M38" s="38"/>
    </row>
    <row r="39" spans="1:13" x14ac:dyDescent="0.35">
      <c r="A39" s="119" t="s">
        <v>4</v>
      </c>
      <c r="B39" s="120"/>
      <c r="C39" s="120"/>
      <c r="D39" s="120"/>
      <c r="E39" s="121"/>
      <c r="F39" s="43">
        <f>F37-F38</f>
        <v>0</v>
      </c>
      <c r="G39" s="43">
        <f t="shared" ref="G39:I39" si="11">G37-G38</f>
        <v>0</v>
      </c>
      <c r="H39" s="43">
        <f>H37-H38</f>
        <v>0</v>
      </c>
      <c r="I39" s="43">
        <f t="shared" si="11"/>
        <v>0</v>
      </c>
      <c r="J39" s="43">
        <f>J37-J38</f>
        <v>0</v>
      </c>
    </row>
    <row r="40" spans="1:13" x14ac:dyDescent="0.35">
      <c r="A40" s="39"/>
      <c r="B40" s="36"/>
      <c r="C40" s="36"/>
      <c r="D40" s="36"/>
      <c r="E40" s="36"/>
      <c r="F40" s="36"/>
      <c r="G40" s="36"/>
      <c r="H40" s="36"/>
      <c r="I40" s="37"/>
      <c r="J40" s="37"/>
    </row>
    <row r="41" spans="1:13" x14ac:dyDescent="0.35">
      <c r="A41" s="130" t="s">
        <v>38</v>
      </c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3" x14ac:dyDescent="0.35">
      <c r="A42" s="39"/>
      <c r="B42" s="36"/>
      <c r="C42" s="36"/>
      <c r="D42" s="36"/>
      <c r="E42" s="36"/>
      <c r="F42" s="36"/>
      <c r="G42" s="36"/>
      <c r="H42" s="36"/>
      <c r="I42" s="37"/>
      <c r="J42" s="37"/>
    </row>
    <row r="43" spans="1:13" ht="26" x14ac:dyDescent="0.35">
      <c r="A43" s="122" t="s">
        <v>49</v>
      </c>
      <c r="B43" s="123"/>
      <c r="C43" s="123"/>
      <c r="D43" s="123"/>
      <c r="E43" s="124"/>
      <c r="F43" s="21" t="s">
        <v>46</v>
      </c>
      <c r="G43" s="21" t="s">
        <v>47</v>
      </c>
      <c r="H43" s="21" t="s">
        <v>45</v>
      </c>
      <c r="I43" s="21" t="s">
        <v>32</v>
      </c>
      <c r="J43" s="22" t="s">
        <v>33</v>
      </c>
    </row>
    <row r="44" spans="1:13" x14ac:dyDescent="0.35">
      <c r="A44" s="125"/>
      <c r="B44" s="126"/>
      <c r="C44" s="126"/>
      <c r="D44" s="126"/>
      <c r="E44" s="127"/>
      <c r="F44" s="23" t="s">
        <v>40</v>
      </c>
      <c r="G44" s="23" t="s">
        <v>40</v>
      </c>
      <c r="H44" s="23" t="s">
        <v>40</v>
      </c>
      <c r="I44" s="23" t="s">
        <v>40</v>
      </c>
      <c r="J44" s="24" t="s">
        <v>40</v>
      </c>
    </row>
    <row r="45" spans="1:13" ht="29.25" customHeight="1" x14ac:dyDescent="0.35">
      <c r="A45" s="136" t="s">
        <v>28</v>
      </c>
      <c r="B45" s="137"/>
      <c r="C45" s="137"/>
      <c r="D45" s="137"/>
      <c r="E45" s="138"/>
      <c r="F45" s="57"/>
      <c r="G45" s="57"/>
      <c r="H45" s="58"/>
      <c r="I45" s="58"/>
      <c r="J45" s="58"/>
    </row>
    <row r="46" spans="1:13" x14ac:dyDescent="0.35">
      <c r="A46" s="53">
        <v>9</v>
      </c>
      <c r="B46" s="59" t="s">
        <v>50</v>
      </c>
      <c r="C46" s="41"/>
      <c r="D46" s="41"/>
      <c r="E46" s="41"/>
      <c r="F46" s="55">
        <v>883.27</v>
      </c>
      <c r="G46" s="55">
        <v>11002</v>
      </c>
      <c r="H46" s="56">
        <v>1785</v>
      </c>
      <c r="I46" s="56"/>
      <c r="J46" s="56"/>
    </row>
    <row r="47" spans="1:13" x14ac:dyDescent="0.35">
      <c r="A47" s="53">
        <v>9</v>
      </c>
      <c r="B47" s="59" t="s">
        <v>51</v>
      </c>
      <c r="C47" s="41"/>
      <c r="D47" s="41"/>
      <c r="E47" s="41"/>
      <c r="F47" s="55">
        <v>2826.86</v>
      </c>
      <c r="G47" s="55">
        <v>4485</v>
      </c>
      <c r="H47" s="55"/>
      <c r="I47" s="55"/>
      <c r="J47" s="55"/>
    </row>
    <row r="48" spans="1:13" ht="29.25" customHeight="1" x14ac:dyDescent="0.35">
      <c r="A48" s="139" t="s">
        <v>52</v>
      </c>
      <c r="B48" s="140"/>
      <c r="C48" s="140"/>
      <c r="D48" s="140"/>
      <c r="E48" s="140"/>
      <c r="F48" s="43">
        <f>F46-F47</f>
        <v>-1943.5900000000001</v>
      </c>
      <c r="G48" s="43">
        <f t="shared" ref="G48:I48" si="12">G46-G47</f>
        <v>6517</v>
      </c>
      <c r="H48" s="43">
        <f>H46-H47</f>
        <v>1785</v>
      </c>
      <c r="I48" s="43">
        <f t="shared" si="12"/>
        <v>0</v>
      </c>
      <c r="J48" s="43">
        <f>J46-J47</f>
        <v>0</v>
      </c>
    </row>
    <row r="49" spans="1:10" x14ac:dyDescent="0.35">
      <c r="A49" s="39"/>
      <c r="B49" s="36"/>
      <c r="C49" s="36"/>
      <c r="D49" s="36"/>
      <c r="E49" s="36"/>
      <c r="F49" s="36"/>
      <c r="G49" s="36"/>
      <c r="H49" s="36"/>
      <c r="I49" s="37"/>
      <c r="J49" s="37"/>
    </row>
    <row r="50" spans="1:10" ht="26" x14ac:dyDescent="0.35">
      <c r="A50" s="122" t="s">
        <v>49</v>
      </c>
      <c r="B50" s="123"/>
      <c r="C50" s="123"/>
      <c r="D50" s="123"/>
      <c r="E50" s="124"/>
      <c r="F50" s="21" t="s">
        <v>46</v>
      </c>
      <c r="G50" s="21" t="s">
        <v>47</v>
      </c>
      <c r="H50" s="21" t="s">
        <v>45</v>
      </c>
      <c r="I50" s="21" t="s">
        <v>32</v>
      </c>
      <c r="J50" s="22" t="s">
        <v>33</v>
      </c>
    </row>
    <row r="51" spans="1:10" x14ac:dyDescent="0.35">
      <c r="A51" s="125"/>
      <c r="B51" s="126"/>
      <c r="C51" s="126"/>
      <c r="D51" s="126"/>
      <c r="E51" s="127"/>
      <c r="F51" s="23" t="s">
        <v>41</v>
      </c>
      <c r="G51" s="23" t="s">
        <v>41</v>
      </c>
      <c r="H51" s="23" t="s">
        <v>41</v>
      </c>
      <c r="I51" s="23" t="s">
        <v>41</v>
      </c>
      <c r="J51" s="24" t="s">
        <v>41</v>
      </c>
    </row>
    <row r="52" spans="1:10" ht="29.25" customHeight="1" x14ac:dyDescent="0.35">
      <c r="A52" s="136" t="s">
        <v>28</v>
      </c>
      <c r="B52" s="137"/>
      <c r="C52" s="137"/>
      <c r="D52" s="137"/>
      <c r="E52" s="138"/>
      <c r="F52" s="57"/>
      <c r="G52" s="57"/>
      <c r="H52" s="58"/>
      <c r="I52" s="58"/>
      <c r="J52" s="58"/>
    </row>
    <row r="53" spans="1:10" x14ac:dyDescent="0.35">
      <c r="A53" s="53">
        <v>9</v>
      </c>
      <c r="B53" s="59" t="s">
        <v>50</v>
      </c>
      <c r="C53" s="41"/>
      <c r="D53" s="41"/>
      <c r="E53" s="41"/>
      <c r="F53" s="55">
        <v>6655</v>
      </c>
      <c r="G53" s="55">
        <v>82898.5</v>
      </c>
      <c r="H53" s="56">
        <v>13449</v>
      </c>
      <c r="I53" s="56"/>
      <c r="J53" s="56"/>
    </row>
    <row r="54" spans="1:10" x14ac:dyDescent="0.35">
      <c r="A54" s="53">
        <v>9</v>
      </c>
      <c r="B54" s="63" t="s">
        <v>51</v>
      </c>
      <c r="C54" s="41"/>
      <c r="D54" s="41"/>
      <c r="E54" s="41"/>
      <c r="F54" s="55">
        <f>20217+1081.92</f>
        <v>21298.92</v>
      </c>
      <c r="G54" s="55">
        <v>33792.980000000003</v>
      </c>
      <c r="H54" s="55">
        <v>0</v>
      </c>
      <c r="I54" s="55"/>
      <c r="J54" s="55"/>
    </row>
    <row r="55" spans="1:10" ht="29.25" customHeight="1" x14ac:dyDescent="0.35">
      <c r="A55" s="139" t="s">
        <v>52</v>
      </c>
      <c r="B55" s="140"/>
      <c r="C55" s="140"/>
      <c r="D55" s="140"/>
      <c r="E55" s="140"/>
      <c r="F55" s="43">
        <f>F53-F54</f>
        <v>-14643.919999999998</v>
      </c>
      <c r="G55" s="43">
        <f t="shared" ref="G55:I55" si="13">G53-G54</f>
        <v>49105.52</v>
      </c>
      <c r="H55" s="43">
        <f>H53-H54</f>
        <v>13449</v>
      </c>
      <c r="I55" s="43">
        <f t="shared" si="13"/>
        <v>0</v>
      </c>
      <c r="J55" s="43">
        <f>J53-J54</f>
        <v>0</v>
      </c>
    </row>
    <row r="57" spans="1:10" x14ac:dyDescent="0.35">
      <c r="A57" s="130" t="s">
        <v>53</v>
      </c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x14ac:dyDescent="0.35">
      <c r="A58" s="39"/>
      <c r="B58" s="36"/>
      <c r="C58" s="36"/>
      <c r="D58" s="36"/>
      <c r="E58" s="36"/>
      <c r="F58" s="36"/>
      <c r="G58" s="36"/>
      <c r="H58" s="36"/>
      <c r="I58" s="37"/>
      <c r="J58" s="37"/>
    </row>
    <row r="59" spans="1:10" ht="26" x14ac:dyDescent="0.35">
      <c r="A59" s="122" t="s">
        <v>39</v>
      </c>
      <c r="B59" s="123"/>
      <c r="C59" s="123"/>
      <c r="D59" s="123"/>
      <c r="E59" s="124"/>
      <c r="F59" s="21" t="s">
        <v>46</v>
      </c>
      <c r="G59" s="21" t="s">
        <v>47</v>
      </c>
      <c r="H59" s="21" t="s">
        <v>45</v>
      </c>
      <c r="I59" s="21" t="s">
        <v>32</v>
      </c>
      <c r="J59" s="22" t="s">
        <v>33</v>
      </c>
    </row>
    <row r="60" spans="1:10" x14ac:dyDescent="0.35">
      <c r="A60" s="125"/>
      <c r="B60" s="126"/>
      <c r="C60" s="126"/>
      <c r="D60" s="126"/>
      <c r="E60" s="127"/>
      <c r="F60" s="23" t="s">
        <v>40</v>
      </c>
      <c r="G60" s="23" t="s">
        <v>40</v>
      </c>
      <c r="H60" s="23" t="s">
        <v>40</v>
      </c>
      <c r="I60" s="23" t="s">
        <v>40</v>
      </c>
      <c r="J60" s="24" t="s">
        <v>40</v>
      </c>
    </row>
    <row r="61" spans="1:10" x14ac:dyDescent="0.35">
      <c r="A61" s="59" t="s">
        <v>54</v>
      </c>
      <c r="B61" s="60"/>
      <c r="C61" s="61"/>
      <c r="D61" s="61"/>
      <c r="E61" s="61"/>
      <c r="F61" s="55">
        <f>F9+F31+F46</f>
        <v>963047.26000000013</v>
      </c>
      <c r="G61" s="55">
        <f t="shared" ref="G61:J61" si="14">G9+G31+G46</f>
        <v>1258751</v>
      </c>
      <c r="H61" s="55">
        <f t="shared" si="14"/>
        <v>1440935</v>
      </c>
      <c r="I61" s="55">
        <f t="shared" si="14"/>
        <v>1472300</v>
      </c>
      <c r="J61" s="55">
        <f t="shared" si="14"/>
        <v>1522599</v>
      </c>
    </row>
    <row r="62" spans="1:10" x14ac:dyDescent="0.35">
      <c r="A62" s="59" t="s">
        <v>55</v>
      </c>
      <c r="B62" s="60"/>
      <c r="C62" s="61"/>
      <c r="D62" s="61"/>
      <c r="E62" s="61"/>
      <c r="F62" s="55">
        <f>(F12+F32+F47)</f>
        <v>956530.28000000014</v>
      </c>
      <c r="G62" s="55">
        <f t="shared" ref="G62:J62" si="15">(G12+G32+G47)</f>
        <v>1258751.1100000001</v>
      </c>
      <c r="H62" s="55">
        <f t="shared" si="15"/>
        <v>1440935</v>
      </c>
      <c r="I62" s="55">
        <f t="shared" si="15"/>
        <v>1472300</v>
      </c>
      <c r="J62" s="55">
        <f t="shared" si="15"/>
        <v>1522599</v>
      </c>
    </row>
    <row r="63" spans="1:10" x14ac:dyDescent="0.35">
      <c r="A63" s="117" t="s">
        <v>56</v>
      </c>
      <c r="B63" s="118"/>
      <c r="C63" s="118"/>
      <c r="D63" s="118"/>
      <c r="E63" s="118"/>
      <c r="F63" s="62">
        <f>F61-F62</f>
        <v>6516.9799999999814</v>
      </c>
      <c r="G63" s="62">
        <f t="shared" ref="G63:J63" si="16">G61-G62</f>
        <v>-0.11000000010244548</v>
      </c>
      <c r="H63" s="62">
        <f t="shared" si="16"/>
        <v>0</v>
      </c>
      <c r="I63" s="62">
        <f t="shared" si="16"/>
        <v>0</v>
      </c>
      <c r="J63" s="62">
        <f t="shared" si="16"/>
        <v>0</v>
      </c>
    </row>
    <row r="65" spans="1:10" x14ac:dyDescent="0.35">
      <c r="A65" s="130" t="s">
        <v>53</v>
      </c>
      <c r="B65" s="133"/>
      <c r="C65" s="133"/>
      <c r="D65" s="133"/>
      <c r="E65" s="133"/>
      <c r="F65" s="133"/>
      <c r="G65" s="133"/>
      <c r="H65" s="133"/>
      <c r="I65" s="133"/>
      <c r="J65" s="133"/>
    </row>
    <row r="66" spans="1:10" x14ac:dyDescent="0.35">
      <c r="A66" s="39"/>
      <c r="B66" s="36"/>
      <c r="C66" s="36"/>
      <c r="D66" s="36"/>
      <c r="E66" s="36"/>
      <c r="F66" s="36"/>
      <c r="G66" s="36"/>
      <c r="H66" s="36"/>
      <c r="I66" s="37"/>
      <c r="J66" s="37"/>
    </row>
    <row r="67" spans="1:10" ht="26" x14ac:dyDescent="0.35">
      <c r="A67" s="122" t="s">
        <v>39</v>
      </c>
      <c r="B67" s="123"/>
      <c r="C67" s="123"/>
      <c r="D67" s="123"/>
      <c r="E67" s="124"/>
      <c r="F67" s="21" t="s">
        <v>46</v>
      </c>
      <c r="G67" s="21" t="s">
        <v>47</v>
      </c>
      <c r="H67" s="21" t="s">
        <v>45</v>
      </c>
      <c r="I67" s="21" t="s">
        <v>32</v>
      </c>
      <c r="J67" s="22" t="s">
        <v>33</v>
      </c>
    </row>
    <row r="68" spans="1:10" x14ac:dyDescent="0.35">
      <c r="A68" s="125"/>
      <c r="B68" s="126"/>
      <c r="C68" s="126"/>
      <c r="D68" s="126"/>
      <c r="E68" s="127"/>
      <c r="F68" s="23" t="s">
        <v>41</v>
      </c>
      <c r="G68" s="23" t="s">
        <v>41</v>
      </c>
      <c r="H68" s="23" t="s">
        <v>41</v>
      </c>
      <c r="I68" s="23" t="s">
        <v>41</v>
      </c>
      <c r="J68" s="24" t="s">
        <v>41</v>
      </c>
    </row>
    <row r="69" spans="1:10" x14ac:dyDescent="0.35">
      <c r="A69" s="40" t="s">
        <v>54</v>
      </c>
      <c r="B69" s="54"/>
      <c r="C69" s="41"/>
      <c r="D69" s="41"/>
      <c r="E69" s="41"/>
      <c r="F69" s="55">
        <f>F19+F37+F53</f>
        <v>7256082</v>
      </c>
      <c r="G69" s="55">
        <f t="shared" ref="G69:J69" si="17">G19+G37+G53</f>
        <v>9484063.5</v>
      </c>
      <c r="H69" s="55">
        <f t="shared" si="17"/>
        <v>10856724.675000001</v>
      </c>
      <c r="I69" s="55">
        <f t="shared" si="17"/>
        <v>11093044.350000001</v>
      </c>
      <c r="J69" s="55">
        <f t="shared" si="17"/>
        <v>11472022.1655</v>
      </c>
    </row>
    <row r="70" spans="1:10" x14ac:dyDescent="0.35">
      <c r="A70" s="40" t="s">
        <v>55</v>
      </c>
      <c r="B70" s="54"/>
      <c r="C70" s="41"/>
      <c r="D70" s="41"/>
      <c r="E70" s="41"/>
      <c r="F70" s="55">
        <f>F22+F38+F54</f>
        <v>7206975.9199999999</v>
      </c>
      <c r="G70" s="55">
        <f t="shared" ref="G70:J70" si="18">G22+G38+G54</f>
        <v>9484063.9800000004</v>
      </c>
      <c r="H70" s="55">
        <f t="shared" si="18"/>
        <v>10856724.7575</v>
      </c>
      <c r="I70" s="55">
        <f t="shared" si="18"/>
        <v>11093044.350000001</v>
      </c>
      <c r="J70" s="55">
        <f t="shared" si="18"/>
        <v>11472022.1655</v>
      </c>
    </row>
    <row r="71" spans="1:10" x14ac:dyDescent="0.35">
      <c r="A71" s="117" t="s">
        <v>56</v>
      </c>
      <c r="B71" s="118"/>
      <c r="C71" s="118"/>
      <c r="D71" s="118"/>
      <c r="E71" s="118"/>
      <c r="F71" s="62">
        <f>F69-F70</f>
        <v>49106.080000000075</v>
      </c>
      <c r="G71" s="62">
        <f t="shared" ref="G71:J71" si="19">G69-G70</f>
        <v>-0.48000000044703484</v>
      </c>
      <c r="H71" s="62">
        <f t="shared" si="19"/>
        <v>-8.2499999552965164E-2</v>
      </c>
      <c r="I71" s="62">
        <f t="shared" si="19"/>
        <v>0</v>
      </c>
      <c r="J71" s="62">
        <f t="shared" si="19"/>
        <v>0</v>
      </c>
    </row>
    <row r="72" spans="1:10" x14ac:dyDescent="0.35">
      <c r="A72" s="26"/>
      <c r="B72" s="27"/>
      <c r="C72" s="27"/>
      <c r="D72" s="27"/>
      <c r="E72" s="27"/>
      <c r="F72" s="27"/>
      <c r="G72" s="27"/>
      <c r="H72" s="28"/>
      <c r="I72" s="28"/>
      <c r="J72" s="28"/>
    </row>
    <row r="73" spans="1:10" ht="60" customHeight="1" x14ac:dyDescent="0.35">
      <c r="A73" s="134" t="s">
        <v>48</v>
      </c>
      <c r="B73" s="135"/>
      <c r="C73" s="135"/>
      <c r="D73" s="135"/>
      <c r="E73" s="135"/>
      <c r="F73" s="135"/>
      <c r="G73" s="135"/>
      <c r="H73" s="135"/>
      <c r="I73" s="135"/>
      <c r="J73" s="135"/>
    </row>
    <row r="75" spans="1:10" ht="36" customHeight="1" x14ac:dyDescent="0.35">
      <c r="A75" s="134" t="s">
        <v>29</v>
      </c>
      <c r="B75" s="135"/>
      <c r="C75" s="135"/>
      <c r="D75" s="135"/>
      <c r="E75" s="135"/>
      <c r="F75" s="135"/>
      <c r="G75" s="135"/>
      <c r="H75" s="135"/>
      <c r="I75" s="135"/>
      <c r="J75" s="135"/>
    </row>
    <row r="77" spans="1:10" ht="30.75" customHeight="1" x14ac:dyDescent="0.35">
      <c r="A77" s="134" t="s">
        <v>30</v>
      </c>
      <c r="B77" s="135"/>
      <c r="C77" s="135"/>
      <c r="D77" s="135"/>
      <c r="E77" s="135"/>
      <c r="F77" s="135"/>
      <c r="G77" s="135"/>
      <c r="H77" s="135"/>
      <c r="I77" s="135"/>
      <c r="J77" s="135"/>
    </row>
    <row r="79" spans="1:10" x14ac:dyDescent="0.35">
      <c r="A79" s="38"/>
    </row>
  </sheetData>
  <mergeCells count="30">
    <mergeCell ref="A75:J75"/>
    <mergeCell ref="A77:J77"/>
    <mergeCell ref="A33:E33"/>
    <mergeCell ref="A41:J41"/>
    <mergeCell ref="A45:E45"/>
    <mergeCell ref="A48:E48"/>
    <mergeCell ref="A63:E63"/>
    <mergeCell ref="A73:J73"/>
    <mergeCell ref="A43:E44"/>
    <mergeCell ref="A50:E51"/>
    <mergeCell ref="A52:E52"/>
    <mergeCell ref="A55:E55"/>
    <mergeCell ref="A59:E60"/>
    <mergeCell ref="A57:J57"/>
    <mergeCell ref="A65:J65"/>
    <mergeCell ref="A67:E68"/>
    <mergeCell ref="A1:J1"/>
    <mergeCell ref="A3:J3"/>
    <mergeCell ref="A5:J5"/>
    <mergeCell ref="A9:E9"/>
    <mergeCell ref="A15:E15"/>
    <mergeCell ref="A71:E71"/>
    <mergeCell ref="A39:E39"/>
    <mergeCell ref="A7:E8"/>
    <mergeCell ref="A17:E18"/>
    <mergeCell ref="A29:E30"/>
    <mergeCell ref="A35:E36"/>
    <mergeCell ref="A19:E19"/>
    <mergeCell ref="A25:E25"/>
    <mergeCell ref="A27:J27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1"/>
  <sheetViews>
    <sheetView zoomScale="85" zoomScaleNormal="85" workbookViewId="0">
      <selection activeCell="S13" sqref="S13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4" width="42.453125" customWidth="1"/>
    <col min="5" max="9" width="15.7265625" customWidth="1"/>
    <col min="10" max="11" width="11.7265625" hidden="1" customWidth="1"/>
    <col min="12" max="12" width="11.7265625" style="69" hidden="1" customWidth="1"/>
    <col min="13" max="13" width="12.1796875" style="69" hidden="1" customWidth="1"/>
    <col min="14" max="14" width="14" style="69" hidden="1" customWidth="1"/>
    <col min="15" max="15" width="9.1796875" style="69"/>
    <col min="16" max="16" width="10.1796875" style="69" bestFit="1" customWidth="1"/>
    <col min="17" max="19" width="9.1796875" style="69"/>
  </cols>
  <sheetData>
    <row r="1" spans="1:14" ht="18" x14ac:dyDescent="0.35">
      <c r="A1" s="1"/>
      <c r="B1" s="1"/>
      <c r="C1" s="1"/>
      <c r="D1" s="1"/>
      <c r="E1" s="1"/>
      <c r="F1" s="1"/>
      <c r="G1" s="1"/>
      <c r="H1" s="2"/>
      <c r="I1" s="2"/>
    </row>
    <row r="2" spans="1:14" ht="18" customHeight="1" x14ac:dyDescent="0.35">
      <c r="A2" s="130" t="s">
        <v>116</v>
      </c>
      <c r="B2" s="133"/>
      <c r="C2" s="133"/>
      <c r="D2" s="133"/>
      <c r="E2" s="133"/>
      <c r="F2" s="133"/>
      <c r="G2" s="133"/>
      <c r="H2" s="133"/>
      <c r="I2" s="133"/>
    </row>
    <row r="3" spans="1:14" ht="18" x14ac:dyDescent="0.35">
      <c r="A3" s="1"/>
      <c r="B3" s="1"/>
      <c r="C3" s="1"/>
      <c r="D3" s="1"/>
      <c r="E3" s="1"/>
      <c r="F3" s="1"/>
      <c r="G3" s="1"/>
      <c r="H3" s="2"/>
      <c r="I3" s="2"/>
    </row>
    <row r="4" spans="1:14" x14ac:dyDescent="0.35">
      <c r="A4" s="130" t="s">
        <v>1</v>
      </c>
      <c r="B4" s="141"/>
      <c r="C4" s="141"/>
      <c r="D4" s="141"/>
      <c r="E4" s="141"/>
      <c r="F4" s="141"/>
      <c r="G4" s="141"/>
      <c r="H4" s="141"/>
      <c r="I4" s="141"/>
    </row>
    <row r="5" spans="1:14" ht="18" x14ac:dyDescent="0.35">
      <c r="A5" s="1"/>
      <c r="B5" s="1"/>
      <c r="C5" s="1"/>
      <c r="D5" s="1"/>
      <c r="E5" s="1"/>
      <c r="F5" s="1"/>
      <c r="G5" s="1"/>
      <c r="H5" s="2"/>
      <c r="I5" s="2"/>
    </row>
    <row r="6" spans="1:14" ht="26" x14ac:dyDescent="0.35">
      <c r="A6" s="14" t="s">
        <v>8</v>
      </c>
      <c r="B6" s="13" t="s">
        <v>9</v>
      </c>
      <c r="C6" s="13" t="s">
        <v>10</v>
      </c>
      <c r="D6" s="13" t="s">
        <v>7</v>
      </c>
      <c r="E6" s="13" t="s">
        <v>5</v>
      </c>
      <c r="F6" s="14" t="s">
        <v>6</v>
      </c>
      <c r="G6" s="14" t="s">
        <v>31</v>
      </c>
      <c r="H6" s="14" t="s">
        <v>32</v>
      </c>
      <c r="I6" s="14" t="s">
        <v>33</v>
      </c>
    </row>
    <row r="7" spans="1:14" ht="15.75" customHeight="1" x14ac:dyDescent="0.35">
      <c r="A7" s="6">
        <v>6</v>
      </c>
      <c r="B7" s="6"/>
      <c r="C7" s="6"/>
      <c r="D7" s="6" t="s">
        <v>11</v>
      </c>
      <c r="E7" s="99">
        <f>E8+E9+E10+E13+E16+E17</f>
        <v>962163.99000000011</v>
      </c>
      <c r="F7" s="99">
        <f t="shared" ref="F7:I7" si="0">F8+F9+F10+F13+F16+F17</f>
        <v>1236746.58</v>
      </c>
      <c r="G7" s="99">
        <f>G8+G9+G10+G13+G16</f>
        <v>1436285</v>
      </c>
      <c r="H7" s="99">
        <f t="shared" si="0"/>
        <v>1472300</v>
      </c>
      <c r="I7" s="99">
        <f t="shared" si="0"/>
        <v>1522599</v>
      </c>
      <c r="J7" s="69">
        <f>G7+G17</f>
        <v>1440935</v>
      </c>
      <c r="K7" s="69">
        <f>H7+H17</f>
        <v>1472300</v>
      </c>
      <c r="L7" s="69">
        <f>I7+I17</f>
        <v>1522599</v>
      </c>
      <c r="M7" s="69">
        <f>J7+J17</f>
        <v>1440935</v>
      </c>
    </row>
    <row r="8" spans="1:14" ht="26" x14ac:dyDescent="0.35">
      <c r="A8" s="6"/>
      <c r="B8" s="10">
        <v>63</v>
      </c>
      <c r="C8" s="10" t="s">
        <v>57</v>
      </c>
      <c r="D8" s="12" t="s">
        <v>35</v>
      </c>
      <c r="E8" s="64">
        <v>744619.43</v>
      </c>
      <c r="F8" s="65">
        <v>881429.43</v>
      </c>
      <c r="G8" s="65">
        <v>927960</v>
      </c>
      <c r="H8" s="65">
        <v>942000</v>
      </c>
      <c r="I8" s="65">
        <v>951299</v>
      </c>
      <c r="J8" s="103">
        <f>E8/$E$7</f>
        <v>0.77390074637900341</v>
      </c>
      <c r="K8" s="103">
        <f t="shared" ref="K8:K15" si="1">F8/$F$7</f>
        <v>0.71270011516829912</v>
      </c>
    </row>
    <row r="9" spans="1:14" x14ac:dyDescent="0.35">
      <c r="A9" s="7"/>
      <c r="B9" s="7">
        <v>64</v>
      </c>
      <c r="C9" s="8" t="s">
        <v>58</v>
      </c>
      <c r="D9" s="8" t="s">
        <v>59</v>
      </c>
      <c r="E9" s="64">
        <v>0.09</v>
      </c>
      <c r="F9" s="65">
        <v>0.66</v>
      </c>
      <c r="G9" s="65">
        <v>1</v>
      </c>
      <c r="H9" s="65">
        <v>1</v>
      </c>
      <c r="I9" s="65">
        <v>1</v>
      </c>
      <c r="J9" s="103">
        <f t="shared" ref="J9:J15" si="2">E9/$E$7</f>
        <v>9.3539148144590187E-8</v>
      </c>
      <c r="K9" s="103">
        <f t="shared" si="1"/>
        <v>5.3365823740543517E-7</v>
      </c>
    </row>
    <row r="10" spans="1:14" ht="26" x14ac:dyDescent="0.35">
      <c r="A10" s="7"/>
      <c r="B10" s="7">
        <v>65</v>
      </c>
      <c r="C10" s="8"/>
      <c r="D10" s="67" t="s">
        <v>61</v>
      </c>
      <c r="E10" s="68">
        <f>SUM(E11:E12)</f>
        <v>43257.01</v>
      </c>
      <c r="F10" s="68">
        <f t="shared" ref="F10:N10" si="3">SUM(F11:F12)</f>
        <v>66759.570000000007</v>
      </c>
      <c r="G10" s="68">
        <f t="shared" si="3"/>
        <v>120740</v>
      </c>
      <c r="H10" s="68">
        <f t="shared" si="3"/>
        <v>131000</v>
      </c>
      <c r="I10" s="68">
        <f t="shared" si="3"/>
        <v>141000</v>
      </c>
      <c r="J10" s="68">
        <f t="shared" si="3"/>
        <v>4.4958042963133549E-2</v>
      </c>
      <c r="K10" s="68">
        <f t="shared" si="3"/>
        <v>5.3979991600219351E-2</v>
      </c>
      <c r="L10" s="68">
        <f t="shared" si="3"/>
        <v>0</v>
      </c>
      <c r="M10" s="68">
        <f t="shared" si="3"/>
        <v>0</v>
      </c>
      <c r="N10" s="68">
        <f t="shared" si="3"/>
        <v>2030298.29</v>
      </c>
    </row>
    <row r="11" spans="1:14" x14ac:dyDescent="0.35">
      <c r="A11" s="7"/>
      <c r="B11" s="7"/>
      <c r="C11" s="8" t="s">
        <v>60</v>
      </c>
      <c r="D11" s="67" t="s">
        <v>120</v>
      </c>
      <c r="E11" s="64">
        <v>43257.01</v>
      </c>
      <c r="F11" s="65">
        <v>66095.960000000006</v>
      </c>
      <c r="G11" s="65">
        <f>119420+660</f>
        <v>120080</v>
      </c>
      <c r="H11" s="65">
        <v>130000</v>
      </c>
      <c r="I11" s="65">
        <v>140000</v>
      </c>
      <c r="J11" s="103">
        <f t="shared" si="2"/>
        <v>4.4958042963133549E-2</v>
      </c>
      <c r="K11" s="103">
        <f t="shared" si="1"/>
        <v>5.3443414413969922E-2</v>
      </c>
      <c r="N11" s="69">
        <v>793551.71</v>
      </c>
    </row>
    <row r="12" spans="1:14" x14ac:dyDescent="0.35">
      <c r="A12" s="7"/>
      <c r="B12" s="7"/>
      <c r="C12" s="8" t="s">
        <v>62</v>
      </c>
      <c r="D12" s="67" t="s">
        <v>121</v>
      </c>
      <c r="E12" s="64">
        <v>0</v>
      </c>
      <c r="F12" s="65">
        <v>663.61</v>
      </c>
      <c r="G12" s="65">
        <v>660</v>
      </c>
      <c r="H12" s="65">
        <v>1000</v>
      </c>
      <c r="I12" s="65">
        <v>1000</v>
      </c>
      <c r="J12" s="103">
        <f t="shared" si="2"/>
        <v>0</v>
      </c>
      <c r="K12" s="103">
        <f t="shared" si="1"/>
        <v>5.3657718624942549E-4</v>
      </c>
      <c r="N12" s="69">
        <v>1236746.58</v>
      </c>
    </row>
    <row r="13" spans="1:14" ht="39" x14ac:dyDescent="0.35">
      <c r="A13" s="7"/>
      <c r="B13" s="7">
        <v>66</v>
      </c>
      <c r="C13" s="8"/>
      <c r="D13" s="67" t="s">
        <v>63</v>
      </c>
      <c r="E13" s="68">
        <f>SUM(E14:E15)</f>
        <v>8729.56</v>
      </c>
      <c r="F13" s="68">
        <f t="shared" ref="F13:I13" si="4">SUM(F14:F15)</f>
        <v>8109.37</v>
      </c>
      <c r="G13" s="68">
        <f t="shared" si="4"/>
        <v>8234</v>
      </c>
      <c r="H13" s="68">
        <f t="shared" si="4"/>
        <v>8299</v>
      </c>
      <c r="I13" s="68">
        <f t="shared" si="4"/>
        <v>9299</v>
      </c>
      <c r="J13" s="103"/>
      <c r="K13" s="103"/>
    </row>
    <row r="14" spans="1:14" x14ac:dyDescent="0.35">
      <c r="A14" s="7"/>
      <c r="B14" s="7"/>
      <c r="C14" s="8" t="s">
        <v>58</v>
      </c>
      <c r="D14" s="67" t="s">
        <v>122</v>
      </c>
      <c r="E14" s="64">
        <v>1235.6500000000001</v>
      </c>
      <c r="F14" s="65">
        <v>5707.08</v>
      </c>
      <c r="G14" s="65">
        <f>5319+660</f>
        <v>5979</v>
      </c>
      <c r="H14" s="65">
        <v>5999</v>
      </c>
      <c r="I14" s="65">
        <v>6999</v>
      </c>
      <c r="J14" s="103">
        <f t="shared" si="2"/>
        <v>1.2842405378318098E-3</v>
      </c>
      <c r="K14" s="103">
        <f t="shared" si="1"/>
        <v>4.6145912932300161E-3</v>
      </c>
      <c r="N14" s="103">
        <f>N11/N12</f>
        <v>0.64164455583131663</v>
      </c>
    </row>
    <row r="15" spans="1:14" x14ac:dyDescent="0.35">
      <c r="A15" s="7"/>
      <c r="B15" s="7"/>
      <c r="C15" s="8" t="s">
        <v>64</v>
      </c>
      <c r="D15" s="67" t="s">
        <v>123</v>
      </c>
      <c r="E15" s="64">
        <v>7493.91</v>
      </c>
      <c r="F15" s="65">
        <v>2402.29</v>
      </c>
      <c r="G15" s="65">
        <v>2255</v>
      </c>
      <c r="H15" s="65">
        <v>2300</v>
      </c>
      <c r="I15" s="65">
        <v>2300</v>
      </c>
      <c r="J15" s="103">
        <f t="shared" si="2"/>
        <v>7.7885995296913977E-3</v>
      </c>
      <c r="K15" s="103">
        <f t="shared" si="1"/>
        <v>1.9424270411162162E-3</v>
      </c>
    </row>
    <row r="16" spans="1:14" ht="26" x14ac:dyDescent="0.35">
      <c r="A16" s="7"/>
      <c r="B16" s="7">
        <v>67</v>
      </c>
      <c r="C16" s="8"/>
      <c r="D16" s="12" t="s">
        <v>36</v>
      </c>
      <c r="E16" s="64">
        <v>165557.9</v>
      </c>
      <c r="F16" s="65">
        <v>280447.55</v>
      </c>
      <c r="G16" s="65">
        <v>379350</v>
      </c>
      <c r="H16" s="65">
        <v>391000</v>
      </c>
      <c r="I16" s="65">
        <v>421000</v>
      </c>
      <c r="J16" s="103">
        <f>E16/$E$7</f>
        <v>0.17206827705119163</v>
      </c>
      <c r="K16" s="103">
        <f>F16/$F$7</f>
        <v>0.22676234123889794</v>
      </c>
    </row>
    <row r="17" spans="1:14" x14ac:dyDescent="0.35">
      <c r="A17" s="9">
        <v>7</v>
      </c>
      <c r="B17" s="9"/>
      <c r="C17" s="9"/>
      <c r="D17" s="15" t="s">
        <v>12</v>
      </c>
      <c r="E17" s="64"/>
      <c r="F17" s="65"/>
      <c r="G17" s="74">
        <f>SUM(G19)</f>
        <v>4650</v>
      </c>
      <c r="H17" s="74">
        <f t="shared" ref="H17:I17" si="5">SUM(H19)</f>
        <v>0</v>
      </c>
      <c r="I17" s="74">
        <f t="shared" si="5"/>
        <v>0</v>
      </c>
    </row>
    <row r="18" spans="1:14" x14ac:dyDescent="0.35">
      <c r="A18" s="10"/>
      <c r="B18" s="10">
        <v>72</v>
      </c>
      <c r="C18" s="10"/>
      <c r="D18" s="16" t="s">
        <v>34</v>
      </c>
      <c r="E18" s="64"/>
      <c r="F18" s="65"/>
      <c r="G18" s="65"/>
      <c r="H18" s="65"/>
      <c r="I18" s="66"/>
    </row>
    <row r="19" spans="1:14" x14ac:dyDescent="0.35">
      <c r="A19" s="10"/>
      <c r="B19" s="10"/>
      <c r="C19" s="8" t="s">
        <v>62</v>
      </c>
      <c r="D19" s="67" t="s">
        <v>121</v>
      </c>
      <c r="E19" s="64"/>
      <c r="F19" s="65"/>
      <c r="G19" s="65">
        <v>4650</v>
      </c>
      <c r="H19" s="65">
        <v>0</v>
      </c>
      <c r="I19" s="66">
        <v>0</v>
      </c>
    </row>
    <row r="21" spans="1:14" ht="15.5" x14ac:dyDescent="0.35">
      <c r="A21" s="142" t="s">
        <v>13</v>
      </c>
      <c r="B21" s="143"/>
      <c r="C21" s="143"/>
      <c r="D21" s="143"/>
      <c r="E21" s="143"/>
      <c r="F21" s="143"/>
      <c r="G21" s="143"/>
      <c r="H21" s="143"/>
      <c r="I21" s="143"/>
    </row>
    <row r="22" spans="1:14" ht="18" x14ac:dyDescent="0.35">
      <c r="A22" s="1"/>
      <c r="B22" s="1"/>
      <c r="C22" s="1"/>
      <c r="D22" s="1"/>
      <c r="E22" s="1"/>
      <c r="F22" s="1"/>
      <c r="G22" s="1"/>
      <c r="H22" s="2"/>
      <c r="I22" s="2"/>
    </row>
    <row r="23" spans="1:14" ht="26" x14ac:dyDescent="0.35">
      <c r="A23" s="14" t="s">
        <v>8</v>
      </c>
      <c r="B23" s="13" t="s">
        <v>9</v>
      </c>
      <c r="C23" s="13" t="s">
        <v>10</v>
      </c>
      <c r="D23" s="13" t="s">
        <v>14</v>
      </c>
      <c r="E23" s="13" t="s">
        <v>5</v>
      </c>
      <c r="F23" s="14" t="s">
        <v>6</v>
      </c>
      <c r="G23" s="14" t="s">
        <v>31</v>
      </c>
      <c r="H23" s="14" t="s">
        <v>32</v>
      </c>
      <c r="I23" s="14" t="s">
        <v>33</v>
      </c>
    </row>
    <row r="24" spans="1:14" ht="15.75" customHeight="1" x14ac:dyDescent="0.35">
      <c r="A24" s="6">
        <v>3</v>
      </c>
      <c r="B24" s="6"/>
      <c r="C24" s="6"/>
      <c r="D24" s="6" t="s">
        <v>15</v>
      </c>
      <c r="E24" s="99">
        <f>E25+E32+E42+E46+E48</f>
        <v>929250.3600000001</v>
      </c>
      <c r="F24" s="99">
        <f>F25+F32+F42+F46+F48</f>
        <v>1215788.0499999998</v>
      </c>
      <c r="G24" s="99">
        <f>G25+G32+G42+G46+G48</f>
        <v>1401555</v>
      </c>
      <c r="H24" s="99">
        <f>H25+H32+H42+H46+H48</f>
        <v>1436755</v>
      </c>
      <c r="I24" s="99">
        <f>I25+I32+I42+I46+I48</f>
        <v>1487054</v>
      </c>
      <c r="J24" s="69">
        <f>E24+E53</f>
        <v>953703.42000000016</v>
      </c>
      <c r="K24" s="69">
        <f>F24+F53</f>
        <v>1247749.1599999999</v>
      </c>
      <c r="L24" s="69">
        <f>G24+G53</f>
        <v>1440935</v>
      </c>
      <c r="M24" s="69">
        <f>H24+H53</f>
        <v>1472300</v>
      </c>
      <c r="N24" s="69">
        <f>I24+I53</f>
        <v>1522599</v>
      </c>
    </row>
    <row r="25" spans="1:14" ht="15.75" customHeight="1" x14ac:dyDescent="0.35">
      <c r="A25" s="6"/>
      <c r="B25" s="6">
        <v>31</v>
      </c>
      <c r="C25" s="6"/>
      <c r="D25" s="71" t="s">
        <v>16</v>
      </c>
      <c r="E25" s="99">
        <f>SUM(E26:E31)</f>
        <v>758306.4</v>
      </c>
      <c r="F25" s="99">
        <f>SUM(F26:F31)</f>
        <v>953049.57</v>
      </c>
      <c r="G25" s="99">
        <f>SUM(G26:G31)</f>
        <v>1033915</v>
      </c>
      <c r="H25" s="99">
        <f t="shared" ref="H25:I25" si="6">SUM(H26:H31)</f>
        <v>1058030</v>
      </c>
      <c r="I25" s="99">
        <f t="shared" si="6"/>
        <v>1094669</v>
      </c>
    </row>
    <row r="26" spans="1:14" ht="15.75" customHeight="1" x14ac:dyDescent="0.35">
      <c r="A26" s="6"/>
      <c r="B26" s="6"/>
      <c r="C26" s="10" t="s">
        <v>65</v>
      </c>
      <c r="D26" s="8" t="s">
        <v>124</v>
      </c>
      <c r="E26" s="64">
        <v>56015.16</v>
      </c>
      <c r="F26" s="65">
        <v>117207.51</v>
      </c>
      <c r="G26" s="65">
        <v>145250</v>
      </c>
      <c r="H26" s="65">
        <f>270+98035+81815</f>
        <v>180120</v>
      </c>
      <c r="I26" s="65">
        <f>270+112039+95151</f>
        <v>207460</v>
      </c>
    </row>
    <row r="27" spans="1:14" ht="15.75" customHeight="1" x14ac:dyDescent="0.35">
      <c r="A27" s="6"/>
      <c r="B27" s="6"/>
      <c r="C27" s="8" t="s">
        <v>58</v>
      </c>
      <c r="D27" s="8" t="s">
        <v>125</v>
      </c>
      <c r="E27" s="64">
        <v>0</v>
      </c>
      <c r="F27" s="65">
        <v>199.08</v>
      </c>
      <c r="G27" s="65">
        <v>265</v>
      </c>
      <c r="H27" s="65">
        <v>265</v>
      </c>
      <c r="I27" s="65">
        <v>265</v>
      </c>
    </row>
    <row r="28" spans="1:14" ht="15.75" customHeight="1" x14ac:dyDescent="0.35">
      <c r="A28" s="6"/>
      <c r="B28" s="6"/>
      <c r="C28" s="8" t="s">
        <v>60</v>
      </c>
      <c r="D28" s="8" t="s">
        <v>127</v>
      </c>
      <c r="E28" s="64">
        <v>0</v>
      </c>
      <c r="F28" s="65">
        <v>132.72</v>
      </c>
      <c r="G28" s="65">
        <v>0</v>
      </c>
      <c r="H28" s="65"/>
      <c r="I28" s="65"/>
    </row>
    <row r="29" spans="1:14" ht="15.75" customHeight="1" x14ac:dyDescent="0.35">
      <c r="A29" s="6"/>
      <c r="B29" s="6"/>
      <c r="C29" s="10" t="s">
        <v>66</v>
      </c>
      <c r="D29" s="12" t="s">
        <v>128</v>
      </c>
      <c r="E29" s="64">
        <v>9578.39</v>
      </c>
      <c r="F29" s="65">
        <v>21102.93</v>
      </c>
      <c r="G29" s="65">
        <v>30920</v>
      </c>
      <c r="H29" s="65"/>
      <c r="I29" s="65"/>
    </row>
    <row r="30" spans="1:14" ht="15.75" customHeight="1" x14ac:dyDescent="0.35">
      <c r="A30" s="6"/>
      <c r="B30" s="10"/>
      <c r="C30" s="10" t="s">
        <v>57</v>
      </c>
      <c r="D30" s="8" t="s">
        <v>129</v>
      </c>
      <c r="E30" s="64">
        <v>687849.49</v>
      </c>
      <c r="F30" s="65">
        <v>814407.33</v>
      </c>
      <c r="G30" s="65">
        <v>857480</v>
      </c>
      <c r="H30" s="65">
        <f>859530+465+17650</f>
        <v>877645</v>
      </c>
      <c r="I30" s="65">
        <f>865829+465+20650</f>
        <v>886944</v>
      </c>
    </row>
    <row r="31" spans="1:14" ht="15.75" customHeight="1" x14ac:dyDescent="0.35">
      <c r="A31" s="6"/>
      <c r="B31" s="10"/>
      <c r="C31" s="10" t="s">
        <v>64</v>
      </c>
      <c r="D31" s="8" t="s">
        <v>131</v>
      </c>
      <c r="E31" s="64">
        <v>4863.3599999999997</v>
      </c>
      <c r="F31" s="65">
        <v>0</v>
      </c>
      <c r="G31" s="65">
        <v>0</v>
      </c>
      <c r="H31" s="65"/>
      <c r="I31" s="65"/>
    </row>
    <row r="32" spans="1:14" x14ac:dyDescent="0.35">
      <c r="A32" s="7"/>
      <c r="B32" s="17">
        <v>32</v>
      </c>
      <c r="C32" s="8"/>
      <c r="D32" s="70" t="s">
        <v>26</v>
      </c>
      <c r="E32" s="99">
        <f>SUM(E33:E41)</f>
        <v>165866.29000000004</v>
      </c>
      <c r="F32" s="99">
        <f>SUM(F33:F41)</f>
        <v>253846.04999999996</v>
      </c>
      <c r="G32" s="99">
        <f>SUM(G33:G41)</f>
        <v>357515</v>
      </c>
      <c r="H32" s="99">
        <f t="shared" ref="H32:I32" si="7">SUM(H33:H41)</f>
        <v>369260</v>
      </c>
      <c r="I32" s="99">
        <f t="shared" si="7"/>
        <v>382920</v>
      </c>
      <c r="K32" s="69"/>
    </row>
    <row r="33" spans="1:9" x14ac:dyDescent="0.35">
      <c r="A33" s="7"/>
      <c r="B33" s="7"/>
      <c r="C33" s="8" t="s">
        <v>65</v>
      </c>
      <c r="D33" s="8" t="s">
        <v>124</v>
      </c>
      <c r="E33" s="64">
        <v>35593.5</v>
      </c>
      <c r="F33" s="65">
        <v>50116.13</v>
      </c>
      <c r="G33" s="65">
        <v>84380</v>
      </c>
      <c r="H33" s="65">
        <f>31745+270+44405+2300+8735</f>
        <v>87455</v>
      </c>
      <c r="I33" s="65">
        <f>31745+270+44405+2300+8735</f>
        <v>87455</v>
      </c>
    </row>
    <row r="34" spans="1:9" x14ac:dyDescent="0.35">
      <c r="A34" s="7"/>
      <c r="B34" s="7"/>
      <c r="C34" s="8" t="s">
        <v>58</v>
      </c>
      <c r="D34" s="8" t="s">
        <v>125</v>
      </c>
      <c r="E34" s="64">
        <v>0</v>
      </c>
      <c r="F34" s="65">
        <v>3849.63</v>
      </c>
      <c r="G34" s="65">
        <v>3575</v>
      </c>
      <c r="H34" s="65">
        <f>3060+400+135</f>
        <v>3595</v>
      </c>
      <c r="I34" s="65">
        <f>4060+400+135</f>
        <v>4595</v>
      </c>
    </row>
    <row r="35" spans="1:9" x14ac:dyDescent="0.35">
      <c r="A35" s="7"/>
      <c r="B35" s="7"/>
      <c r="C35" s="8" t="s">
        <v>67</v>
      </c>
      <c r="D35" s="8" t="s">
        <v>126</v>
      </c>
      <c r="E35" s="64">
        <v>56870.48</v>
      </c>
      <c r="F35" s="65">
        <v>74523.850000000006</v>
      </c>
      <c r="G35" s="65">
        <v>91970</v>
      </c>
      <c r="H35" s="65">
        <f>98605</f>
        <v>98605</v>
      </c>
      <c r="I35" s="65">
        <v>101265</v>
      </c>
    </row>
    <row r="36" spans="1:9" x14ac:dyDescent="0.35">
      <c r="A36" s="7"/>
      <c r="B36" s="7"/>
      <c r="C36" s="8" t="s">
        <v>60</v>
      </c>
      <c r="D36" s="8" t="s">
        <v>127</v>
      </c>
      <c r="E36" s="64">
        <v>39429.26</v>
      </c>
      <c r="F36" s="65">
        <v>68276.73</v>
      </c>
      <c r="G36" s="65">
        <v>119430</v>
      </c>
      <c r="H36" s="65">
        <f>124420+5580</f>
        <v>130000</v>
      </c>
      <c r="I36" s="65">
        <f>134420+5580</f>
        <v>140000</v>
      </c>
    </row>
    <row r="37" spans="1:9" x14ac:dyDescent="0.35">
      <c r="A37" s="7"/>
      <c r="B37" s="7"/>
      <c r="C37" s="10" t="s">
        <v>66</v>
      </c>
      <c r="D37" s="12" t="s">
        <v>128</v>
      </c>
      <c r="E37" s="64">
        <v>1572.32</v>
      </c>
      <c r="F37" s="65">
        <v>6901.59</v>
      </c>
      <c r="G37" s="65">
        <v>6260</v>
      </c>
      <c r="H37" s="65">
        <v>4250</v>
      </c>
      <c r="I37" s="65">
        <v>4250</v>
      </c>
    </row>
    <row r="38" spans="1:9" x14ac:dyDescent="0.35">
      <c r="A38" s="7"/>
      <c r="B38" s="7"/>
      <c r="C38" s="8" t="s">
        <v>57</v>
      </c>
      <c r="D38" s="8" t="s">
        <v>129</v>
      </c>
      <c r="E38" s="64">
        <v>31432.79</v>
      </c>
      <c r="F38" s="65">
        <v>46338.18</v>
      </c>
      <c r="G38" s="65">
        <v>49250</v>
      </c>
      <c r="H38" s="65">
        <f>40470+535+1350</f>
        <v>42355</v>
      </c>
      <c r="I38" s="65">
        <f>40470+535+1350</f>
        <v>42355</v>
      </c>
    </row>
    <row r="39" spans="1:9" x14ac:dyDescent="0.35">
      <c r="A39" s="7"/>
      <c r="B39" s="7"/>
      <c r="C39" s="8" t="s">
        <v>71</v>
      </c>
      <c r="D39" s="8" t="s">
        <v>130</v>
      </c>
      <c r="E39" s="64">
        <v>0</v>
      </c>
      <c r="F39" s="65">
        <v>1039.49</v>
      </c>
      <c r="G39" s="65">
        <v>0</v>
      </c>
      <c r="H39" s="65"/>
      <c r="I39" s="65"/>
    </row>
    <row r="40" spans="1:9" x14ac:dyDescent="0.35">
      <c r="A40" s="7"/>
      <c r="B40" s="7"/>
      <c r="C40" s="8" t="s">
        <v>64</v>
      </c>
      <c r="D40" s="8" t="s">
        <v>131</v>
      </c>
      <c r="E40" s="64">
        <v>967.94</v>
      </c>
      <c r="F40" s="65">
        <v>2136.84</v>
      </c>
      <c r="G40" s="65">
        <v>1990</v>
      </c>
      <c r="H40" s="65">
        <v>2000</v>
      </c>
      <c r="I40" s="65">
        <v>2000</v>
      </c>
    </row>
    <row r="41" spans="1:9" x14ac:dyDescent="0.35">
      <c r="A41" s="7"/>
      <c r="B41" s="7"/>
      <c r="C41" s="8" t="s">
        <v>62</v>
      </c>
      <c r="D41" s="8" t="s">
        <v>132</v>
      </c>
      <c r="E41" s="64">
        <v>0</v>
      </c>
      <c r="F41" s="65">
        <v>663.61</v>
      </c>
      <c r="G41" s="65">
        <v>660</v>
      </c>
      <c r="H41" s="65">
        <v>1000</v>
      </c>
      <c r="I41" s="65">
        <v>1000</v>
      </c>
    </row>
    <row r="42" spans="1:9" x14ac:dyDescent="0.35">
      <c r="A42" s="7"/>
      <c r="B42" s="17">
        <v>34</v>
      </c>
      <c r="C42" s="8"/>
      <c r="D42" s="72" t="s">
        <v>68</v>
      </c>
      <c r="E42" s="68">
        <f>SUM(E43:E45)</f>
        <v>359.18</v>
      </c>
      <c r="F42" s="68">
        <f>SUM(F43:F45)</f>
        <v>530.89</v>
      </c>
      <c r="G42" s="68">
        <f>SUM(G43:G45)</f>
        <v>1590</v>
      </c>
      <c r="H42" s="68">
        <f t="shared" ref="H42:I42" si="8">SUM(H43:H45)</f>
        <v>930</v>
      </c>
      <c r="I42" s="68">
        <f t="shared" si="8"/>
        <v>930</v>
      </c>
    </row>
    <row r="43" spans="1:9" x14ac:dyDescent="0.35">
      <c r="A43" s="7"/>
      <c r="B43" s="17"/>
      <c r="C43" s="8" t="s">
        <v>58</v>
      </c>
      <c r="D43" s="8" t="s">
        <v>125</v>
      </c>
      <c r="E43" s="64">
        <v>0</v>
      </c>
      <c r="F43" s="65">
        <v>0</v>
      </c>
      <c r="G43" s="65">
        <v>0</v>
      </c>
      <c r="H43" s="65"/>
      <c r="I43" s="65"/>
    </row>
    <row r="44" spans="1:9" x14ac:dyDescent="0.35">
      <c r="A44" s="7"/>
      <c r="B44" s="7"/>
      <c r="C44" s="8" t="s">
        <v>67</v>
      </c>
      <c r="D44" s="8" t="s">
        <v>126</v>
      </c>
      <c r="E44" s="64">
        <v>359.18</v>
      </c>
      <c r="F44" s="65">
        <v>530.89</v>
      </c>
      <c r="G44" s="65">
        <v>930</v>
      </c>
      <c r="H44" s="65">
        <f>670+130+130</f>
        <v>930</v>
      </c>
      <c r="I44" s="65">
        <f>930</f>
        <v>930</v>
      </c>
    </row>
    <row r="45" spans="1:9" x14ac:dyDescent="0.35">
      <c r="A45" s="7"/>
      <c r="B45" s="7"/>
      <c r="C45" s="8" t="s">
        <v>57</v>
      </c>
      <c r="D45" s="8" t="s">
        <v>129</v>
      </c>
      <c r="E45" s="64">
        <v>0</v>
      </c>
      <c r="F45" s="65">
        <v>0</v>
      </c>
      <c r="G45" s="65">
        <v>660</v>
      </c>
      <c r="H45" s="65"/>
      <c r="I45" s="65"/>
    </row>
    <row r="46" spans="1:9" ht="26" x14ac:dyDescent="0.35">
      <c r="A46" s="7"/>
      <c r="B46" s="17">
        <v>36</v>
      </c>
      <c r="C46" s="8"/>
      <c r="D46" s="72" t="s">
        <v>69</v>
      </c>
      <c r="E46" s="99">
        <f>SUM(E47)</f>
        <v>663.61</v>
      </c>
      <c r="F46" s="99">
        <f>SUM(F47)</f>
        <v>0</v>
      </c>
      <c r="G46" s="99">
        <f>SUM(G47)</f>
        <v>0</v>
      </c>
      <c r="H46" s="99">
        <f t="shared" ref="H46:I46" si="9">SUM(H47)</f>
        <v>0</v>
      </c>
      <c r="I46" s="99">
        <f t="shared" si="9"/>
        <v>0</v>
      </c>
    </row>
    <row r="47" spans="1:9" x14ac:dyDescent="0.35">
      <c r="A47" s="7"/>
      <c r="B47" s="17"/>
      <c r="C47" s="8" t="s">
        <v>57</v>
      </c>
      <c r="D47" s="8" t="s">
        <v>129</v>
      </c>
      <c r="E47" s="64">
        <v>663.61</v>
      </c>
      <c r="F47" s="65">
        <v>0</v>
      </c>
      <c r="G47" s="65">
        <v>0</v>
      </c>
      <c r="H47" s="65"/>
      <c r="I47" s="65"/>
    </row>
    <row r="48" spans="1:9" ht="26" x14ac:dyDescent="0.35">
      <c r="A48" s="7"/>
      <c r="B48" s="17">
        <v>37</v>
      </c>
      <c r="C48" s="8"/>
      <c r="D48" s="72" t="s">
        <v>70</v>
      </c>
      <c r="E48" s="99">
        <f>SUM(E49:E52)</f>
        <v>4054.88</v>
      </c>
      <c r="F48" s="99">
        <f>SUM(F49:F52)</f>
        <v>8361.5399999999991</v>
      </c>
      <c r="G48" s="99">
        <f>SUM(G49:G52)</f>
        <v>8535</v>
      </c>
      <c r="H48" s="99">
        <f t="shared" ref="H48:I48" si="10">SUM(H49:H52)</f>
        <v>8535</v>
      </c>
      <c r="I48" s="99">
        <f t="shared" si="10"/>
        <v>8535</v>
      </c>
    </row>
    <row r="49" spans="1:9" x14ac:dyDescent="0.35">
      <c r="A49" s="7"/>
      <c r="B49" s="17"/>
      <c r="C49" s="8" t="s">
        <v>65</v>
      </c>
      <c r="D49" s="8" t="s">
        <v>124</v>
      </c>
      <c r="E49" s="64">
        <v>0</v>
      </c>
      <c r="F49" s="65">
        <v>796.34</v>
      </c>
      <c r="G49" s="65">
        <v>1100</v>
      </c>
      <c r="H49" s="65">
        <v>1100</v>
      </c>
      <c r="I49" s="65">
        <v>1100</v>
      </c>
    </row>
    <row r="50" spans="1:9" x14ac:dyDescent="0.35">
      <c r="A50" s="7"/>
      <c r="B50" s="17"/>
      <c r="C50" s="8" t="s">
        <v>58</v>
      </c>
      <c r="D50" s="8" t="s">
        <v>125</v>
      </c>
      <c r="E50" s="64">
        <v>0</v>
      </c>
      <c r="F50" s="65">
        <v>0</v>
      </c>
      <c r="G50" s="65">
        <v>135</v>
      </c>
      <c r="H50" s="65">
        <v>135</v>
      </c>
      <c r="I50" s="65">
        <v>135</v>
      </c>
    </row>
    <row r="51" spans="1:9" x14ac:dyDescent="0.35">
      <c r="A51" s="7"/>
      <c r="B51" s="17"/>
      <c r="C51" s="10" t="s">
        <v>66</v>
      </c>
      <c r="D51" s="12" t="s">
        <v>128</v>
      </c>
      <c r="E51" s="64">
        <v>0</v>
      </c>
      <c r="F51" s="65">
        <v>0</v>
      </c>
      <c r="G51" s="65">
        <v>0</v>
      </c>
      <c r="H51" s="65"/>
      <c r="I51" s="65"/>
    </row>
    <row r="52" spans="1:9" x14ac:dyDescent="0.35">
      <c r="A52" s="7"/>
      <c r="B52" s="17"/>
      <c r="C52" s="8" t="s">
        <v>57</v>
      </c>
      <c r="D52" s="8" t="s">
        <v>129</v>
      </c>
      <c r="E52" s="64">
        <v>4054.88</v>
      </c>
      <c r="F52" s="65">
        <v>7565.2</v>
      </c>
      <c r="G52" s="65">
        <v>7300</v>
      </c>
      <c r="H52" s="65">
        <v>7300</v>
      </c>
      <c r="I52" s="65">
        <v>7300</v>
      </c>
    </row>
    <row r="53" spans="1:9" x14ac:dyDescent="0.35">
      <c r="A53" s="9">
        <v>4</v>
      </c>
      <c r="B53" s="9"/>
      <c r="C53" s="9"/>
      <c r="D53" s="15" t="s">
        <v>17</v>
      </c>
      <c r="E53" s="99">
        <f>SUM(E54)</f>
        <v>24453.06</v>
      </c>
      <c r="F53" s="99">
        <f>SUM(F54)</f>
        <v>31961.109999999997</v>
      </c>
      <c r="G53" s="99">
        <f>SUM(G54)</f>
        <v>39380</v>
      </c>
      <c r="H53" s="99">
        <f t="shared" ref="H53:I53" si="11">SUM(H54)</f>
        <v>35545</v>
      </c>
      <c r="I53" s="99">
        <f t="shared" si="11"/>
        <v>35545</v>
      </c>
    </row>
    <row r="54" spans="1:9" ht="26.5" x14ac:dyDescent="0.35">
      <c r="A54" s="10"/>
      <c r="B54" s="6">
        <v>42</v>
      </c>
      <c r="C54" s="6"/>
      <c r="D54" s="73" t="s">
        <v>37</v>
      </c>
      <c r="E54" s="99">
        <f>SUM(E55:E61)</f>
        <v>24453.06</v>
      </c>
      <c r="F54" s="99">
        <f>SUM(F55:F61)</f>
        <v>31961.109999999997</v>
      </c>
      <c r="G54" s="99">
        <f>SUM(G55:G61)</f>
        <v>39380</v>
      </c>
      <c r="H54" s="99">
        <f t="shared" ref="H54:I54" si="12">SUM(H55:H61)</f>
        <v>35545</v>
      </c>
      <c r="I54" s="99">
        <f t="shared" si="12"/>
        <v>35545</v>
      </c>
    </row>
    <row r="55" spans="1:9" x14ac:dyDescent="0.35">
      <c r="A55" s="10"/>
      <c r="B55" s="10"/>
      <c r="C55" s="8" t="s">
        <v>65</v>
      </c>
      <c r="D55" s="8" t="s">
        <v>124</v>
      </c>
      <c r="E55" s="64">
        <v>8741.7199999999993</v>
      </c>
      <c r="F55" s="65">
        <v>8228.81</v>
      </c>
      <c r="G55" s="65">
        <v>18540</v>
      </c>
      <c r="H55" s="65">
        <v>18540</v>
      </c>
      <c r="I55" s="66">
        <v>18540</v>
      </c>
    </row>
    <row r="56" spans="1:9" x14ac:dyDescent="0.35">
      <c r="A56" s="10"/>
      <c r="B56" s="10"/>
      <c r="C56" s="8" t="s">
        <v>58</v>
      </c>
      <c r="D56" s="8" t="s">
        <v>125</v>
      </c>
      <c r="E56" s="64">
        <v>0</v>
      </c>
      <c r="F56" s="65">
        <v>2894.82</v>
      </c>
      <c r="G56" s="65">
        <v>2005</v>
      </c>
      <c r="H56" s="65">
        <v>2005</v>
      </c>
      <c r="I56" s="66">
        <v>2005</v>
      </c>
    </row>
    <row r="57" spans="1:9" x14ac:dyDescent="0.35">
      <c r="A57" s="10"/>
      <c r="B57" s="10"/>
      <c r="C57" s="8" t="s">
        <v>60</v>
      </c>
      <c r="D57" s="8" t="s">
        <v>127</v>
      </c>
      <c r="E57" s="64">
        <v>0</v>
      </c>
      <c r="F57" s="65">
        <v>0</v>
      </c>
      <c r="G57" s="65">
        <v>650</v>
      </c>
      <c r="H57" s="65"/>
      <c r="I57" s="66"/>
    </row>
    <row r="58" spans="1:9" x14ac:dyDescent="0.35">
      <c r="A58" s="10"/>
      <c r="B58" s="10"/>
      <c r="C58" s="10" t="s">
        <v>66</v>
      </c>
      <c r="D58" s="12" t="s">
        <v>128</v>
      </c>
      <c r="E58" s="64">
        <v>0</v>
      </c>
      <c r="F58" s="65">
        <v>0</v>
      </c>
      <c r="G58" s="65">
        <v>0</v>
      </c>
      <c r="H58" s="65"/>
      <c r="I58" s="66"/>
    </row>
    <row r="59" spans="1:9" x14ac:dyDescent="0.35">
      <c r="A59" s="10"/>
      <c r="B59" s="10"/>
      <c r="C59" s="8" t="s">
        <v>57</v>
      </c>
      <c r="D59" s="8" t="s">
        <v>129</v>
      </c>
      <c r="E59" s="64">
        <v>14048.75</v>
      </c>
      <c r="F59" s="65">
        <v>20572.03</v>
      </c>
      <c r="G59" s="65">
        <v>13270</v>
      </c>
      <c r="H59" s="65">
        <v>14700</v>
      </c>
      <c r="I59" s="66">
        <v>14700</v>
      </c>
    </row>
    <row r="60" spans="1:9" x14ac:dyDescent="0.35">
      <c r="A60" s="10"/>
      <c r="B60" s="10"/>
      <c r="C60" s="8" t="s">
        <v>64</v>
      </c>
      <c r="D60" s="8" t="s">
        <v>131</v>
      </c>
      <c r="E60" s="64">
        <v>1662.59</v>
      </c>
      <c r="F60" s="65">
        <v>265.45</v>
      </c>
      <c r="G60" s="65">
        <v>265</v>
      </c>
      <c r="H60" s="65">
        <v>300</v>
      </c>
      <c r="I60" s="66">
        <v>300</v>
      </c>
    </row>
    <row r="61" spans="1:9" x14ac:dyDescent="0.35">
      <c r="A61" s="10"/>
      <c r="B61" s="10"/>
      <c r="C61" s="8" t="s">
        <v>62</v>
      </c>
      <c r="D61" s="8" t="s">
        <v>132</v>
      </c>
      <c r="E61" s="64">
        <v>0</v>
      </c>
      <c r="F61" s="65">
        <v>0</v>
      </c>
      <c r="G61" s="65">
        <v>4650</v>
      </c>
      <c r="H61" s="65"/>
      <c r="I61" s="66"/>
    </row>
  </sheetData>
  <mergeCells count="3">
    <mergeCell ref="A4:I4"/>
    <mergeCell ref="A21:I21"/>
    <mergeCell ref="A2:I2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view="pageBreakPreview" zoomScale="60" zoomScaleNormal="100" workbookViewId="0">
      <selection activeCell="A9" sqref="A9"/>
    </sheetView>
  </sheetViews>
  <sheetFormatPr defaultRowHeight="14.5" x14ac:dyDescent="0.35"/>
  <cols>
    <col min="1" max="1" width="37.7265625" customWidth="1"/>
    <col min="2" max="6" width="15.7265625" customWidth="1"/>
  </cols>
  <sheetData>
    <row r="1" spans="1:6" ht="18" x14ac:dyDescent="0.35">
      <c r="A1" s="1"/>
      <c r="B1" s="1"/>
      <c r="C1" s="1"/>
      <c r="D1" s="1"/>
      <c r="E1" s="2"/>
      <c r="F1" s="2"/>
    </row>
    <row r="2" spans="1:6" x14ac:dyDescent="0.35">
      <c r="A2" s="130" t="s">
        <v>18</v>
      </c>
      <c r="B2" s="141"/>
      <c r="C2" s="141"/>
      <c r="D2" s="141"/>
      <c r="E2" s="141"/>
      <c r="F2" s="141"/>
    </row>
    <row r="3" spans="1:6" ht="18" x14ac:dyDescent="0.35">
      <c r="A3" s="1"/>
      <c r="B3" s="1"/>
      <c r="C3" s="1"/>
      <c r="D3" s="1"/>
      <c r="E3" s="2"/>
      <c r="F3" s="2"/>
    </row>
    <row r="4" spans="1:6" ht="26" x14ac:dyDescent="0.35">
      <c r="A4" s="14" t="s">
        <v>19</v>
      </c>
      <c r="B4" s="13" t="s">
        <v>5</v>
      </c>
      <c r="C4" s="14" t="s">
        <v>6</v>
      </c>
      <c r="D4" s="14" t="s">
        <v>31</v>
      </c>
      <c r="E4" s="14" t="s">
        <v>32</v>
      </c>
      <c r="F4" s="14" t="s">
        <v>33</v>
      </c>
    </row>
    <row r="5" spans="1:6" ht="15.75" customHeight="1" x14ac:dyDescent="0.35">
      <c r="A5" s="6" t="s">
        <v>20</v>
      </c>
      <c r="B5" s="99">
        <f>SUM(B7)</f>
        <v>953703.42000000016</v>
      </c>
      <c r="C5" s="99">
        <f t="shared" ref="C5:F5" si="0">SUM(C7)</f>
        <v>1247749.1599999999</v>
      </c>
      <c r="D5" s="99">
        <f t="shared" si="0"/>
        <v>1440935</v>
      </c>
      <c r="E5" s="99">
        <f t="shared" si="0"/>
        <v>1472300</v>
      </c>
      <c r="F5" s="99">
        <f t="shared" si="0"/>
        <v>1522599</v>
      </c>
    </row>
    <row r="6" spans="1:6" ht="15.75" customHeight="1" x14ac:dyDescent="0.35">
      <c r="A6" s="6"/>
      <c r="B6" s="99"/>
      <c r="C6" s="99"/>
      <c r="D6" s="99"/>
      <c r="E6" s="99"/>
      <c r="F6" s="99"/>
    </row>
    <row r="7" spans="1:6" ht="15.75" customHeight="1" x14ac:dyDescent="0.35">
      <c r="A7" s="6" t="s">
        <v>113</v>
      </c>
      <c r="B7" s="99">
        <f>B9+B10</f>
        <v>953703.42000000016</v>
      </c>
      <c r="C7" s="99">
        <f t="shared" ref="C7:F7" si="1">C9+C10</f>
        <v>1247749.1599999999</v>
      </c>
      <c r="D7" s="99">
        <f t="shared" si="1"/>
        <v>1440935</v>
      </c>
      <c r="E7" s="99">
        <f t="shared" si="1"/>
        <v>1472300</v>
      </c>
      <c r="F7" s="99">
        <f t="shared" si="1"/>
        <v>1522599</v>
      </c>
    </row>
    <row r="8" spans="1:6" x14ac:dyDescent="0.35">
      <c r="A8" s="105" t="s">
        <v>114</v>
      </c>
      <c r="B8" s="3">
        <f>B9</f>
        <v>798690.88000000012</v>
      </c>
      <c r="C8" s="3">
        <f t="shared" ref="C8:F8" si="2">C9</f>
        <v>966500.8899999999</v>
      </c>
      <c r="D8" s="3">
        <f t="shared" si="2"/>
        <v>1062475</v>
      </c>
      <c r="E8" s="3">
        <f t="shared" si="2"/>
        <v>1468825</v>
      </c>
      <c r="F8" s="3">
        <f t="shared" si="2"/>
        <v>1519124</v>
      </c>
    </row>
    <row r="9" spans="1:6" x14ac:dyDescent="0.35">
      <c r="A9" s="106" t="s">
        <v>115</v>
      </c>
      <c r="B9" s="107">
        <v>798690.88000000012</v>
      </c>
      <c r="C9" s="107">
        <v>966500.8899999999</v>
      </c>
      <c r="D9" s="107">
        <v>1062475</v>
      </c>
      <c r="E9" s="107">
        <v>1468825</v>
      </c>
      <c r="F9" s="107">
        <v>1519124</v>
      </c>
    </row>
    <row r="10" spans="1:6" x14ac:dyDescent="0.35">
      <c r="A10" s="12" t="s">
        <v>133</v>
      </c>
      <c r="B10" s="107">
        <f>'POSEBNI DIO'!C49</f>
        <v>155012.54</v>
      </c>
      <c r="C10" s="107">
        <f>'POSEBNI DIO'!D49</f>
        <v>281248.27</v>
      </c>
      <c r="D10" s="107">
        <f>'POSEBNI DIO'!E49</f>
        <v>378460</v>
      </c>
      <c r="E10" s="107">
        <f>'POSEBNI DIO'!F49</f>
        <v>3475</v>
      </c>
      <c r="F10" s="107">
        <f>'POSEBNI DIO'!G49</f>
        <v>3475</v>
      </c>
    </row>
    <row r="11" spans="1:6" x14ac:dyDescent="0.35">
      <c r="A11" s="12"/>
      <c r="B11" s="3"/>
      <c r="C11" s="4"/>
      <c r="D11" s="4"/>
      <c r="E11" s="4"/>
      <c r="F11" s="5"/>
    </row>
    <row r="14" spans="1:6" x14ac:dyDescent="0.35">
      <c r="B14" s="116"/>
      <c r="C14" s="116"/>
      <c r="D14" s="116"/>
      <c r="E14" s="116"/>
      <c r="F14" s="116"/>
    </row>
  </sheetData>
  <mergeCells count="1">
    <mergeCell ref="A2:F2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1"/>
  <sheetViews>
    <sheetView view="pageBreakPreview" zoomScale="60" zoomScaleNormal="100" workbookViewId="0">
      <selection activeCell="H18" sqref="H18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4" width="25.26953125" customWidth="1"/>
    <col min="5" max="9" width="15.7265625" customWidth="1"/>
  </cols>
  <sheetData>
    <row r="1" spans="1:10" ht="18" x14ac:dyDescent="0.35">
      <c r="A1" s="1"/>
      <c r="B1" s="1"/>
      <c r="C1" s="1"/>
      <c r="D1" s="1"/>
      <c r="E1" s="1"/>
      <c r="F1" s="1"/>
      <c r="G1" s="1"/>
      <c r="H1" s="2"/>
      <c r="I1" s="2"/>
    </row>
    <row r="2" spans="1:10" x14ac:dyDescent="0.35">
      <c r="A2" s="130" t="s">
        <v>118</v>
      </c>
      <c r="B2" s="133"/>
      <c r="C2" s="133"/>
      <c r="D2" s="133"/>
      <c r="E2" s="133"/>
      <c r="F2" s="133"/>
      <c r="G2" s="133"/>
      <c r="H2" s="133"/>
      <c r="I2" s="133"/>
    </row>
    <row r="3" spans="1:10" ht="18" x14ac:dyDescent="0.35">
      <c r="A3" s="1"/>
      <c r="B3" s="1"/>
      <c r="C3" s="1"/>
      <c r="D3" s="1"/>
      <c r="E3" s="1"/>
      <c r="F3" s="1"/>
      <c r="G3" s="1"/>
      <c r="H3" s="2"/>
      <c r="I3" s="2"/>
    </row>
    <row r="4" spans="1:10" ht="26" x14ac:dyDescent="0.35">
      <c r="A4" s="14" t="s">
        <v>8</v>
      </c>
      <c r="B4" s="13" t="s">
        <v>9</v>
      </c>
      <c r="C4" s="13" t="s">
        <v>10</v>
      </c>
      <c r="D4" s="13" t="s">
        <v>39</v>
      </c>
      <c r="E4" s="13" t="s">
        <v>5</v>
      </c>
      <c r="F4" s="14" t="s">
        <v>6</v>
      </c>
      <c r="G4" s="14" t="s">
        <v>31</v>
      </c>
      <c r="H4" s="14" t="s">
        <v>32</v>
      </c>
      <c r="I4" s="14" t="s">
        <v>33</v>
      </c>
    </row>
    <row r="5" spans="1:10" ht="26" x14ac:dyDescent="0.35">
      <c r="A5" s="6">
        <v>8</v>
      </c>
      <c r="B5" s="6"/>
      <c r="C5" s="6"/>
      <c r="D5" s="6" t="s">
        <v>21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104"/>
    </row>
    <row r="6" spans="1:10" x14ac:dyDescent="0.35">
      <c r="A6" s="6"/>
      <c r="B6" s="10"/>
      <c r="C6" s="10"/>
      <c r="D6" s="10"/>
      <c r="E6" s="3"/>
      <c r="F6" s="4"/>
      <c r="G6" s="4"/>
      <c r="H6" s="4"/>
      <c r="I6" s="4"/>
    </row>
    <row r="7" spans="1:10" x14ac:dyDescent="0.35">
      <c r="A7" s="7"/>
      <c r="B7" s="7"/>
      <c r="C7" s="8"/>
      <c r="D7" s="11"/>
      <c r="E7" s="3"/>
      <c r="F7" s="4"/>
      <c r="G7" s="4"/>
      <c r="H7" s="4"/>
      <c r="I7" s="4"/>
    </row>
    <row r="8" spans="1:10" ht="26" x14ac:dyDescent="0.35">
      <c r="A8" s="9">
        <v>5</v>
      </c>
      <c r="B8" s="9"/>
      <c r="C8" s="9"/>
      <c r="D8" s="15" t="s">
        <v>22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</row>
    <row r="9" spans="1:10" x14ac:dyDescent="0.35">
      <c r="A9" s="10"/>
      <c r="B9" s="10"/>
      <c r="C9" s="10"/>
      <c r="D9" s="16"/>
      <c r="E9" s="3"/>
      <c r="F9" s="4"/>
      <c r="G9" s="4"/>
      <c r="H9" s="4"/>
      <c r="I9" s="5"/>
    </row>
    <row r="10" spans="1:10" x14ac:dyDescent="0.35">
      <c r="A10" s="10"/>
      <c r="B10" s="10"/>
      <c r="C10" s="8"/>
      <c r="D10" s="8"/>
      <c r="E10" s="3"/>
      <c r="F10" s="4"/>
      <c r="G10" s="4"/>
      <c r="H10" s="4"/>
      <c r="I10" s="5"/>
    </row>
    <row r="11" spans="1:10" x14ac:dyDescent="0.35">
      <c r="A11" s="10"/>
      <c r="B11" s="10"/>
      <c r="C11" s="8"/>
      <c r="D11" s="8"/>
      <c r="E11" s="3"/>
      <c r="F11" s="4"/>
      <c r="G11" s="4"/>
      <c r="H11" s="4"/>
      <c r="I11" s="5"/>
    </row>
  </sheetData>
  <mergeCells count="1">
    <mergeCell ref="A2:I2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16"/>
  <sheetViews>
    <sheetView view="pageBreakPreview" zoomScale="60" zoomScaleNormal="100" workbookViewId="0">
      <selection activeCell="D21" sqref="D21"/>
    </sheetView>
  </sheetViews>
  <sheetFormatPr defaultRowHeight="14.5" x14ac:dyDescent="0.35"/>
  <cols>
    <col min="1" max="1" width="7.453125" customWidth="1"/>
    <col min="2" max="2" width="8.453125" bestFit="1" customWidth="1"/>
    <col min="3" max="3" width="5.453125" bestFit="1" customWidth="1"/>
    <col min="4" max="4" width="32.7265625" customWidth="1"/>
    <col min="5" max="9" width="15.7265625" customWidth="1"/>
  </cols>
  <sheetData>
    <row r="2" spans="1:13" ht="18" customHeight="1" x14ac:dyDescent="0.35">
      <c r="A2" s="130" t="s">
        <v>119</v>
      </c>
      <c r="B2" s="130"/>
      <c r="C2" s="130"/>
      <c r="D2" s="130"/>
      <c r="E2" s="130"/>
      <c r="F2" s="130"/>
      <c r="G2" s="130"/>
      <c r="H2" s="130"/>
      <c r="I2" s="130"/>
    </row>
    <row r="3" spans="1:13" ht="18" customHeight="1" x14ac:dyDescent="0.35">
      <c r="A3" s="148"/>
      <c r="B3" s="148"/>
      <c r="C3" s="148"/>
      <c r="D3" s="148"/>
      <c r="E3" s="148"/>
      <c r="F3" s="148"/>
      <c r="G3" s="148"/>
      <c r="H3" s="148"/>
      <c r="I3" s="148"/>
    </row>
    <row r="4" spans="1:13" ht="26" x14ac:dyDescent="0.35">
      <c r="A4" s="14" t="s">
        <v>8</v>
      </c>
      <c r="B4" s="13" t="s">
        <v>9</v>
      </c>
      <c r="C4" s="13" t="s">
        <v>10</v>
      </c>
      <c r="D4" s="13" t="s">
        <v>39</v>
      </c>
      <c r="E4" s="13" t="s">
        <v>5</v>
      </c>
      <c r="F4" s="14" t="s">
        <v>6</v>
      </c>
      <c r="G4" s="14" t="s">
        <v>31</v>
      </c>
      <c r="H4" s="14" t="s">
        <v>32</v>
      </c>
      <c r="I4" s="14" t="s">
        <v>33</v>
      </c>
    </row>
    <row r="5" spans="1:13" x14ac:dyDescent="0.35">
      <c r="A5" s="6">
        <v>9</v>
      </c>
      <c r="B5" s="6"/>
      <c r="C5" s="6"/>
      <c r="D5" s="76" t="s">
        <v>72</v>
      </c>
      <c r="E5" s="68">
        <f>SUM(E7)</f>
        <v>-1943.5900000000001</v>
      </c>
      <c r="F5" s="68">
        <f t="shared" ref="F5:I5" si="0">SUM(F7)</f>
        <v>6517.48</v>
      </c>
      <c r="G5" s="68">
        <f t="shared" si="0"/>
        <v>1785</v>
      </c>
      <c r="H5" s="68">
        <f t="shared" si="0"/>
        <v>0</v>
      </c>
      <c r="I5" s="68">
        <f t="shared" si="0"/>
        <v>0</v>
      </c>
    </row>
    <row r="6" spans="1:13" x14ac:dyDescent="0.35">
      <c r="A6" s="6"/>
      <c r="B6" s="6"/>
      <c r="C6" s="6"/>
      <c r="D6" s="75"/>
      <c r="E6" s="64"/>
      <c r="F6" s="65"/>
      <c r="G6" s="65"/>
      <c r="H6" s="65"/>
      <c r="I6" s="65"/>
    </row>
    <row r="7" spans="1:13" x14ac:dyDescent="0.35">
      <c r="A7" s="6"/>
      <c r="B7" s="6">
        <v>92</v>
      </c>
      <c r="C7" s="10"/>
      <c r="D7" s="76" t="s">
        <v>73</v>
      </c>
      <c r="E7" s="68">
        <f>SUM(E8:E13)</f>
        <v>-1943.5900000000001</v>
      </c>
      <c r="F7" s="68">
        <f>SUM(F8:F12)</f>
        <v>6517.48</v>
      </c>
      <c r="G7" s="68">
        <f t="shared" ref="G7" si="1">SUM(G8:G10)</f>
        <v>1785</v>
      </c>
      <c r="H7" s="68">
        <f t="shared" ref="H7" si="2">SUM(H8:H10)</f>
        <v>0</v>
      </c>
      <c r="I7" s="68">
        <f t="shared" ref="I7" si="3">SUM(I8:I10)</f>
        <v>0</v>
      </c>
    </row>
    <row r="8" spans="1:13" s="110" customFormat="1" x14ac:dyDescent="0.35">
      <c r="A8" s="8"/>
      <c r="B8" s="8"/>
      <c r="C8" s="8" t="s">
        <v>58</v>
      </c>
      <c r="D8" s="8" t="s">
        <v>125</v>
      </c>
      <c r="E8" s="108"/>
      <c r="F8" s="109">
        <v>1235.78</v>
      </c>
      <c r="G8" s="109">
        <v>660</v>
      </c>
      <c r="H8" s="109">
        <v>0</v>
      </c>
      <c r="I8" s="109">
        <v>0</v>
      </c>
      <c r="J8" s="114"/>
      <c r="K8" s="111"/>
      <c r="M8" s="111"/>
    </row>
    <row r="9" spans="1:13" s="110" customFormat="1" x14ac:dyDescent="0.35">
      <c r="A9" s="112"/>
      <c r="B9" s="112"/>
      <c r="C9" s="8" t="s">
        <v>60</v>
      </c>
      <c r="D9" s="8" t="s">
        <v>127</v>
      </c>
      <c r="E9" s="108">
        <v>-1370.93</v>
      </c>
      <c r="F9" s="109">
        <v>2313.4899999999998</v>
      </c>
      <c r="G9" s="109">
        <v>660</v>
      </c>
      <c r="H9" s="109">
        <v>0</v>
      </c>
      <c r="I9" s="109">
        <v>0</v>
      </c>
    </row>
    <row r="10" spans="1:13" s="110" customFormat="1" x14ac:dyDescent="0.35">
      <c r="A10" s="12"/>
      <c r="B10" s="12"/>
      <c r="C10" s="8" t="s">
        <v>57</v>
      </c>
      <c r="D10" s="8" t="s">
        <v>129</v>
      </c>
      <c r="E10" s="108">
        <v>883.27</v>
      </c>
      <c r="F10" s="109">
        <v>7453.31</v>
      </c>
      <c r="G10" s="109">
        <v>465</v>
      </c>
      <c r="H10" s="109">
        <v>0</v>
      </c>
      <c r="I10" s="113">
        <v>0</v>
      </c>
    </row>
    <row r="11" spans="1:13" s="110" customFormat="1" x14ac:dyDescent="0.35">
      <c r="A11" s="12"/>
      <c r="B11" s="12"/>
      <c r="C11" s="8" t="s">
        <v>65</v>
      </c>
      <c r="D11" s="8" t="s">
        <v>124</v>
      </c>
      <c r="E11" s="108"/>
      <c r="F11" s="109">
        <v>-2712.03</v>
      </c>
      <c r="G11" s="109"/>
      <c r="H11" s="109"/>
      <c r="I11" s="113"/>
    </row>
    <row r="12" spans="1:13" s="110" customFormat="1" x14ac:dyDescent="0.35">
      <c r="A12" s="12"/>
      <c r="B12" s="12"/>
      <c r="C12" s="8" t="s">
        <v>67</v>
      </c>
      <c r="D12" s="8" t="s">
        <v>126</v>
      </c>
      <c r="E12" s="108">
        <v>-1407.43</v>
      </c>
      <c r="F12" s="109">
        <v>-1773.07</v>
      </c>
      <c r="G12" s="109"/>
      <c r="H12" s="109"/>
      <c r="I12" s="113"/>
    </row>
    <row r="13" spans="1:13" s="110" customFormat="1" x14ac:dyDescent="0.35">
      <c r="A13" s="12"/>
      <c r="B13" s="12"/>
      <c r="C13" s="8" t="s">
        <v>66</v>
      </c>
      <c r="D13" s="8" t="s">
        <v>134</v>
      </c>
      <c r="E13" s="108">
        <v>-48.5</v>
      </c>
      <c r="F13" s="109"/>
      <c r="G13" s="109"/>
      <c r="H13" s="109"/>
      <c r="I13" s="113"/>
    </row>
    <row r="14" spans="1:13" ht="15" customHeight="1" x14ac:dyDescent="0.35">
      <c r="A14" s="144" t="s">
        <v>112</v>
      </c>
      <c r="B14" s="144"/>
      <c r="C14" s="144"/>
      <c r="D14" s="145"/>
      <c r="E14" s="100">
        <f>E5</f>
        <v>-1943.5900000000001</v>
      </c>
      <c r="F14" s="100">
        <f t="shared" ref="F14:I14" si="4">F5</f>
        <v>6517.48</v>
      </c>
      <c r="G14" s="100">
        <f t="shared" si="4"/>
        <v>1785</v>
      </c>
      <c r="H14" s="100">
        <f t="shared" si="4"/>
        <v>0</v>
      </c>
      <c r="I14" s="97">
        <f t="shared" si="4"/>
        <v>0</v>
      </c>
    </row>
    <row r="15" spans="1:13" x14ac:dyDescent="0.35">
      <c r="A15" s="146"/>
      <c r="B15" s="146"/>
      <c r="C15" s="146"/>
      <c r="D15" s="147"/>
      <c r="E15" s="101"/>
      <c r="F15" s="101"/>
      <c r="G15" s="101"/>
      <c r="H15" s="101"/>
      <c r="I15" s="98"/>
    </row>
    <row r="16" spans="1:13" x14ac:dyDescent="0.35">
      <c r="E16" s="115">
        <f>E14*7.5345</f>
        <v>-14643.978855000001</v>
      </c>
      <c r="F16" s="115">
        <f>F14*7.5345</f>
        <v>49105.95306</v>
      </c>
      <c r="G16" s="115">
        <f>G14*7.5345</f>
        <v>13449.0825</v>
      </c>
    </row>
  </sheetData>
  <mergeCells count="3">
    <mergeCell ref="A14:D15"/>
    <mergeCell ref="A3:I3"/>
    <mergeCell ref="A2:I2"/>
  </mergeCells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53"/>
  <sheetViews>
    <sheetView tabSelected="1" view="pageBreakPreview" topLeftCell="A110" zoomScale="60" zoomScaleNormal="85" workbookViewId="0">
      <selection activeCell="K24" sqref="K24"/>
    </sheetView>
  </sheetViews>
  <sheetFormatPr defaultRowHeight="14.5" x14ac:dyDescent="0.35"/>
  <cols>
    <col min="1" max="1" width="26" customWidth="1"/>
    <col min="2" max="2" width="43.54296875" customWidth="1"/>
    <col min="3" max="3" width="17.26953125" customWidth="1"/>
    <col min="4" max="4" width="17.1796875" customWidth="1"/>
    <col min="5" max="9" width="15.7265625" customWidth="1"/>
  </cols>
  <sheetData>
    <row r="1" spans="1:9" ht="18" x14ac:dyDescent="0.35">
      <c r="A1" s="1"/>
      <c r="B1" s="1"/>
      <c r="C1" s="1"/>
      <c r="D1" s="1"/>
      <c r="E1" s="1"/>
      <c r="F1" s="1"/>
      <c r="G1" s="1"/>
      <c r="H1" s="2"/>
      <c r="I1" s="2"/>
    </row>
    <row r="2" spans="1:9" x14ac:dyDescent="0.35">
      <c r="A2" s="130" t="s">
        <v>23</v>
      </c>
      <c r="B2" s="130"/>
      <c r="C2" s="130"/>
      <c r="D2" s="130"/>
      <c r="E2" s="130"/>
      <c r="F2" s="130"/>
      <c r="G2" s="130"/>
      <c r="H2" s="2"/>
      <c r="I2" s="2"/>
    </row>
    <row r="3" spans="1:9" ht="18" customHeight="1" x14ac:dyDescent="0.35">
      <c r="H3" s="102"/>
      <c r="I3" s="102"/>
    </row>
    <row r="4" spans="1:9" s="93" customFormat="1" ht="26" x14ac:dyDescent="0.3">
      <c r="A4" s="94" t="s">
        <v>25</v>
      </c>
      <c r="B4" s="94" t="s">
        <v>111</v>
      </c>
      <c r="C4" s="94" t="s">
        <v>5</v>
      </c>
      <c r="D4" s="14" t="s">
        <v>6</v>
      </c>
      <c r="E4" s="14" t="s">
        <v>31</v>
      </c>
      <c r="F4" s="14" t="s">
        <v>32</v>
      </c>
      <c r="G4" s="14" t="s">
        <v>33</v>
      </c>
      <c r="H4" s="2"/>
      <c r="I4" s="2"/>
    </row>
    <row r="5" spans="1:9" x14ac:dyDescent="0.35">
      <c r="A5" t="s">
        <v>74</v>
      </c>
      <c r="B5" s="77"/>
      <c r="C5" s="78">
        <v>953703.42</v>
      </c>
      <c r="D5" s="78">
        <v>1247749.1599999999</v>
      </c>
      <c r="E5" s="78">
        <v>1440935</v>
      </c>
      <c r="F5" s="69">
        <f t="shared" ref="F5:G8" si="0">F6</f>
        <v>1472300</v>
      </c>
      <c r="G5" s="69">
        <f t="shared" si="0"/>
        <v>1522599</v>
      </c>
    </row>
    <row r="6" spans="1:9" hidden="1" x14ac:dyDescent="0.35">
      <c r="A6" s="79" t="s">
        <v>75</v>
      </c>
      <c r="B6" s="79"/>
      <c r="C6" s="80">
        <v>953703.42</v>
      </c>
      <c r="D6" s="80">
        <v>1247749.1599999999</v>
      </c>
      <c r="E6" s="80">
        <v>1440935</v>
      </c>
      <c r="F6" s="80">
        <f t="shared" si="0"/>
        <v>1472300</v>
      </c>
      <c r="G6" s="80">
        <f t="shared" si="0"/>
        <v>1522599</v>
      </c>
    </row>
    <row r="7" spans="1:9" hidden="1" x14ac:dyDescent="0.35">
      <c r="A7" s="81" t="s">
        <v>76</v>
      </c>
      <c r="B7" s="81"/>
      <c r="C7" s="82">
        <v>953703.42</v>
      </c>
      <c r="D7" s="82">
        <v>1247749.1599999999</v>
      </c>
      <c r="E7" s="82">
        <v>1440935</v>
      </c>
      <c r="F7" s="82">
        <f t="shared" si="0"/>
        <v>1472300</v>
      </c>
      <c r="G7" s="82">
        <f t="shared" si="0"/>
        <v>1522599</v>
      </c>
    </row>
    <row r="8" spans="1:9" hidden="1" x14ac:dyDescent="0.35">
      <c r="A8" s="83" t="s">
        <v>77</v>
      </c>
      <c r="B8" s="83"/>
      <c r="C8" s="84">
        <v>953703.42</v>
      </c>
      <c r="D8" s="84">
        <v>1247749.1599999999</v>
      </c>
      <c r="E8" s="84">
        <v>1440935</v>
      </c>
      <c r="F8" s="84">
        <f t="shared" si="0"/>
        <v>1472300</v>
      </c>
      <c r="G8" s="84">
        <f t="shared" si="0"/>
        <v>1522599</v>
      </c>
    </row>
    <row r="9" spans="1:9" x14ac:dyDescent="0.35">
      <c r="A9" s="85" t="s">
        <v>78</v>
      </c>
      <c r="B9" s="85"/>
      <c r="C9" s="86">
        <v>953703.42</v>
      </c>
      <c r="D9" s="86">
        <v>1247749.1599999999</v>
      </c>
      <c r="E9" s="86">
        <v>1440935</v>
      </c>
      <c r="F9" s="86">
        <f>F11+F27+F33+F49+F65+F83+F106+F110+F114+F123+F128+F136+F145</f>
        <v>1472300</v>
      </c>
      <c r="G9" s="86">
        <f>G11+G27+G33+G49+G65+G83+G106+G110+G114+G123+G128+G136+G145</f>
        <v>1522599</v>
      </c>
    </row>
    <row r="10" spans="1:9" x14ac:dyDescent="0.35">
      <c r="A10" s="87" t="s">
        <v>79</v>
      </c>
      <c r="B10" s="87"/>
      <c r="C10" s="88">
        <v>798690.88</v>
      </c>
      <c r="D10" s="88">
        <v>966500.89</v>
      </c>
      <c r="E10" s="88">
        <v>1062475</v>
      </c>
      <c r="F10" s="88">
        <f>F11+F27+F33</f>
        <v>1076885</v>
      </c>
      <c r="G10" s="88">
        <f>G11+G27+G33</f>
        <v>1086844</v>
      </c>
    </row>
    <row r="11" spans="1:9" x14ac:dyDescent="0.35">
      <c r="A11" s="89" t="s">
        <v>80</v>
      </c>
      <c r="B11" s="89"/>
      <c r="C11" s="90">
        <v>64401.22</v>
      </c>
      <c r="D11" s="90">
        <v>99780.34</v>
      </c>
      <c r="E11" s="90">
        <v>134740</v>
      </c>
      <c r="F11" s="90">
        <f>F12+F15+F19+F23</f>
        <v>141640</v>
      </c>
      <c r="G11" s="90">
        <f>G12+G15+G19+G23</f>
        <v>145300</v>
      </c>
    </row>
    <row r="12" spans="1:9" x14ac:dyDescent="0.35">
      <c r="A12" s="91" t="s">
        <v>81</v>
      </c>
      <c r="B12" s="91"/>
      <c r="C12" s="92">
        <v>2652.15</v>
      </c>
      <c r="D12" s="92">
        <v>13471.37</v>
      </c>
      <c r="E12" s="92">
        <v>31500</v>
      </c>
      <c r="F12" s="92">
        <f>SUM(F13)</f>
        <v>31745</v>
      </c>
      <c r="G12" s="92">
        <f>SUM(G13)</f>
        <v>31745</v>
      </c>
    </row>
    <row r="13" spans="1:9" x14ac:dyDescent="0.35">
      <c r="A13" s="78" t="s">
        <v>82</v>
      </c>
      <c r="B13" s="78"/>
      <c r="C13" s="78">
        <v>2652.15</v>
      </c>
      <c r="D13" s="78">
        <v>13471.37</v>
      </c>
      <c r="E13" s="78">
        <v>31500</v>
      </c>
      <c r="F13" s="95">
        <v>31745</v>
      </c>
      <c r="G13" s="95">
        <v>31745</v>
      </c>
    </row>
    <row r="14" spans="1:9" x14ac:dyDescent="0.35">
      <c r="A14" s="78" t="s">
        <v>83</v>
      </c>
      <c r="B14" s="78"/>
      <c r="C14" s="78">
        <v>2652.15</v>
      </c>
      <c r="D14" s="78">
        <v>13471.37</v>
      </c>
      <c r="E14" s="78">
        <v>31500</v>
      </c>
      <c r="F14" s="95">
        <v>31745</v>
      </c>
      <c r="G14" s="95">
        <v>31745</v>
      </c>
    </row>
    <row r="15" spans="1:9" x14ac:dyDescent="0.35">
      <c r="A15" s="91" t="s">
        <v>84</v>
      </c>
      <c r="B15" s="91"/>
      <c r="C15" s="92">
        <v>0</v>
      </c>
      <c r="D15" s="92">
        <v>3451.46</v>
      </c>
      <c r="E15" s="92">
        <v>3040</v>
      </c>
      <c r="F15" s="92">
        <f>F16</f>
        <v>3060</v>
      </c>
      <c r="G15" s="92">
        <f>G16</f>
        <v>4060</v>
      </c>
    </row>
    <row r="16" spans="1:9" x14ac:dyDescent="0.35">
      <c r="A16" s="78" t="s">
        <v>82</v>
      </c>
      <c r="B16" s="78"/>
      <c r="C16" s="78">
        <v>0</v>
      </c>
      <c r="D16" s="78">
        <v>3451.46</v>
      </c>
      <c r="E16" s="78">
        <v>3040</v>
      </c>
      <c r="F16" s="96">
        <f>F17</f>
        <v>3060</v>
      </c>
      <c r="G16" s="96">
        <f>G17</f>
        <v>4060</v>
      </c>
    </row>
    <row r="17" spans="1:7" x14ac:dyDescent="0.35">
      <c r="A17" s="78" t="s">
        <v>83</v>
      </c>
      <c r="B17" s="78"/>
      <c r="C17" s="78">
        <v>0</v>
      </c>
      <c r="D17" s="78">
        <v>3451.46</v>
      </c>
      <c r="E17" s="78">
        <v>3040</v>
      </c>
      <c r="F17" s="95">
        <v>3060</v>
      </c>
      <c r="G17" s="95">
        <v>4060</v>
      </c>
    </row>
    <row r="18" spans="1:7" x14ac:dyDescent="0.35">
      <c r="A18" s="78" t="s">
        <v>85</v>
      </c>
      <c r="B18" s="78"/>
      <c r="C18" s="78">
        <v>0</v>
      </c>
      <c r="D18" s="78">
        <v>0</v>
      </c>
      <c r="E18" s="78">
        <v>0</v>
      </c>
      <c r="F18" s="95">
        <v>0</v>
      </c>
      <c r="G18" s="95">
        <v>0</v>
      </c>
    </row>
    <row r="19" spans="1:7" x14ac:dyDescent="0.35">
      <c r="A19" s="91" t="s">
        <v>86</v>
      </c>
      <c r="B19" s="91"/>
      <c r="C19" s="92">
        <v>57229.66</v>
      </c>
      <c r="D19" s="92">
        <v>75054.740000000005</v>
      </c>
      <c r="E19" s="92">
        <v>92900</v>
      </c>
      <c r="F19" s="92">
        <f>SUM(F20)</f>
        <v>99535</v>
      </c>
      <c r="G19" s="92">
        <f>SUM(G20)</f>
        <v>102195</v>
      </c>
    </row>
    <row r="20" spans="1:7" x14ac:dyDescent="0.35">
      <c r="A20" s="78" t="s">
        <v>82</v>
      </c>
      <c r="B20" s="78"/>
      <c r="C20" s="78">
        <v>57229.66</v>
      </c>
      <c r="D20" s="78">
        <v>75054.740000000005</v>
      </c>
      <c r="E20" s="78">
        <v>92900</v>
      </c>
      <c r="F20" s="96">
        <f>SUM(F21:F22)</f>
        <v>99535</v>
      </c>
      <c r="G20" s="96">
        <f>SUM(G21:G22)</f>
        <v>102195</v>
      </c>
    </row>
    <row r="21" spans="1:7" x14ac:dyDescent="0.35">
      <c r="A21" s="78" t="s">
        <v>83</v>
      </c>
      <c r="B21" s="78"/>
      <c r="C21" s="78">
        <v>56870.48</v>
      </c>
      <c r="D21" s="78">
        <v>74523.850000000006</v>
      </c>
      <c r="E21" s="78">
        <v>91970</v>
      </c>
      <c r="F21" s="95">
        <v>98605</v>
      </c>
      <c r="G21" s="95">
        <v>101265</v>
      </c>
    </row>
    <row r="22" spans="1:7" x14ac:dyDescent="0.35">
      <c r="A22" s="78" t="s">
        <v>85</v>
      </c>
      <c r="B22" s="78"/>
      <c r="C22" s="78">
        <v>359.18</v>
      </c>
      <c r="D22" s="78">
        <v>530.89</v>
      </c>
      <c r="E22" s="78">
        <v>930</v>
      </c>
      <c r="F22" s="95">
        <v>930</v>
      </c>
      <c r="G22" s="95">
        <v>930</v>
      </c>
    </row>
    <row r="23" spans="1:7" x14ac:dyDescent="0.35">
      <c r="A23" s="91" t="s">
        <v>87</v>
      </c>
      <c r="B23" s="91"/>
      <c r="C23" s="92">
        <v>4519.41</v>
      </c>
      <c r="D23" s="92">
        <v>7802.77</v>
      </c>
      <c r="E23" s="92">
        <v>7300</v>
      </c>
      <c r="F23" s="92">
        <f>F24</f>
        <v>7300</v>
      </c>
      <c r="G23" s="92">
        <f>G24</f>
        <v>7300</v>
      </c>
    </row>
    <row r="24" spans="1:7" x14ac:dyDescent="0.35">
      <c r="A24" s="78" t="s">
        <v>82</v>
      </c>
      <c r="B24" s="78"/>
      <c r="C24" s="78">
        <v>4519.41</v>
      </c>
      <c r="D24" s="78">
        <v>7802.77</v>
      </c>
      <c r="E24" s="78">
        <v>7300</v>
      </c>
      <c r="F24" s="95">
        <v>7300</v>
      </c>
      <c r="G24" s="95">
        <v>7300</v>
      </c>
    </row>
    <row r="25" spans="1:7" x14ac:dyDescent="0.35">
      <c r="A25" s="78" t="s">
        <v>83</v>
      </c>
      <c r="B25" s="78"/>
      <c r="C25" s="78">
        <v>464.53</v>
      </c>
      <c r="D25" s="78">
        <v>503.02</v>
      </c>
      <c r="E25" s="78">
        <v>0</v>
      </c>
      <c r="F25" s="95">
        <v>0</v>
      </c>
      <c r="G25" s="95">
        <v>0</v>
      </c>
    </row>
    <row r="26" spans="1:7" x14ac:dyDescent="0.35">
      <c r="A26" s="78" t="s">
        <v>88</v>
      </c>
      <c r="B26" s="78"/>
      <c r="C26" s="78">
        <v>4054.88</v>
      </c>
      <c r="D26" s="78">
        <v>7299.75</v>
      </c>
      <c r="E26" s="78">
        <v>7300</v>
      </c>
      <c r="F26" s="95">
        <v>7300</v>
      </c>
      <c r="G26" s="95">
        <v>7300</v>
      </c>
    </row>
    <row r="27" spans="1:7" x14ac:dyDescent="0.35">
      <c r="A27" s="89" t="s">
        <v>89</v>
      </c>
      <c r="B27" s="89"/>
      <c r="C27" s="90">
        <v>709836.59</v>
      </c>
      <c r="D27" s="90">
        <v>835024.89</v>
      </c>
      <c r="E27" s="90">
        <v>889270</v>
      </c>
      <c r="F27" s="90">
        <f>F28</f>
        <v>900000</v>
      </c>
      <c r="G27" s="90">
        <f>G28</f>
        <v>906299</v>
      </c>
    </row>
    <row r="28" spans="1:7" x14ac:dyDescent="0.35">
      <c r="A28" s="91" t="s">
        <v>87</v>
      </c>
      <c r="B28" s="91"/>
      <c r="C28" s="92">
        <v>709836.59</v>
      </c>
      <c r="D28" s="92">
        <v>835024.89</v>
      </c>
      <c r="E28" s="92">
        <v>889270</v>
      </c>
      <c r="F28" s="92">
        <f>F29</f>
        <v>900000</v>
      </c>
      <c r="G28" s="92">
        <f>G29</f>
        <v>906299</v>
      </c>
    </row>
    <row r="29" spans="1:7" x14ac:dyDescent="0.35">
      <c r="A29" s="78" t="s">
        <v>82</v>
      </c>
      <c r="B29" s="78"/>
      <c r="C29" s="78">
        <v>709836.59</v>
      </c>
      <c r="D29" s="78">
        <v>835024.89</v>
      </c>
      <c r="E29" s="78">
        <v>889270</v>
      </c>
      <c r="F29" s="96">
        <f>SUM(F30:F32)</f>
        <v>900000</v>
      </c>
      <c r="G29" s="96">
        <f>SUM(G30:G32)</f>
        <v>906299</v>
      </c>
    </row>
    <row r="30" spans="1:7" x14ac:dyDescent="0.35">
      <c r="A30" s="78" t="s">
        <v>90</v>
      </c>
      <c r="B30" s="78"/>
      <c r="C30" s="78">
        <v>679285.23</v>
      </c>
      <c r="D30" s="78">
        <v>791889.98</v>
      </c>
      <c r="E30" s="78">
        <v>841510</v>
      </c>
      <c r="F30" s="95">
        <v>859530</v>
      </c>
      <c r="G30" s="95">
        <v>865829</v>
      </c>
    </row>
    <row r="31" spans="1:7" x14ac:dyDescent="0.35">
      <c r="A31" s="78" t="s">
        <v>83</v>
      </c>
      <c r="B31" s="78"/>
      <c r="C31" s="78">
        <v>30551.360000000001</v>
      </c>
      <c r="D31" s="78">
        <v>43134.91</v>
      </c>
      <c r="E31" s="78">
        <v>47100</v>
      </c>
      <c r="F31" s="95">
        <v>40470</v>
      </c>
      <c r="G31" s="95">
        <v>40470</v>
      </c>
    </row>
    <row r="32" spans="1:7" x14ac:dyDescent="0.35">
      <c r="A32" s="78" t="s">
        <v>85</v>
      </c>
      <c r="B32" s="78"/>
      <c r="C32" s="78">
        <v>0</v>
      </c>
      <c r="D32" s="78">
        <v>0</v>
      </c>
      <c r="E32" s="78">
        <v>660</v>
      </c>
      <c r="F32" s="95">
        <v>0</v>
      </c>
      <c r="G32" s="95">
        <v>0</v>
      </c>
    </row>
    <row r="33" spans="1:7" x14ac:dyDescent="0.35">
      <c r="A33" s="89" t="s">
        <v>91</v>
      </c>
      <c r="B33" s="89"/>
      <c r="C33" s="90">
        <v>24453.07</v>
      </c>
      <c r="D33" s="90">
        <v>31695.66</v>
      </c>
      <c r="E33" s="90">
        <v>38465</v>
      </c>
      <c r="F33" s="90">
        <f>F34+F37+F40+F43+F46</f>
        <v>35245</v>
      </c>
      <c r="G33" s="90">
        <f>G34+G37+G40+G43+G46</f>
        <v>35245</v>
      </c>
    </row>
    <row r="34" spans="1:7" x14ac:dyDescent="0.35">
      <c r="A34" s="91" t="s">
        <v>81</v>
      </c>
      <c r="B34" s="91"/>
      <c r="C34" s="92">
        <v>8741.7199999999993</v>
      </c>
      <c r="D34" s="92">
        <v>8228.81</v>
      </c>
      <c r="E34" s="92">
        <v>18540</v>
      </c>
      <c r="F34" s="92">
        <f>SUM(F35)</f>
        <v>18540</v>
      </c>
      <c r="G34" s="92">
        <f>SUM(G35)</f>
        <v>18540</v>
      </c>
    </row>
    <row r="35" spans="1:7" x14ac:dyDescent="0.35">
      <c r="A35" s="78" t="s">
        <v>92</v>
      </c>
      <c r="B35" s="78"/>
      <c r="C35" s="78">
        <v>8741.7199999999993</v>
      </c>
      <c r="D35" s="78">
        <v>8228.81</v>
      </c>
      <c r="E35" s="78">
        <v>18540</v>
      </c>
      <c r="F35" s="96">
        <f>SUM(F36)</f>
        <v>18540</v>
      </c>
      <c r="G35" s="96">
        <f>SUM(G36)</f>
        <v>18540</v>
      </c>
    </row>
    <row r="36" spans="1:7" x14ac:dyDescent="0.35">
      <c r="A36" s="78" t="s">
        <v>93</v>
      </c>
      <c r="B36" s="78"/>
      <c r="C36" s="78">
        <v>8741.7199999999993</v>
      </c>
      <c r="D36" s="78">
        <v>8228.81</v>
      </c>
      <c r="E36" s="78">
        <v>18540</v>
      </c>
      <c r="F36" s="95">
        <v>18540</v>
      </c>
      <c r="G36" s="95">
        <v>18540</v>
      </c>
    </row>
    <row r="37" spans="1:7" x14ac:dyDescent="0.35">
      <c r="A37" s="91" t="s">
        <v>84</v>
      </c>
      <c r="B37" s="91"/>
      <c r="C37" s="92">
        <v>0</v>
      </c>
      <c r="D37" s="92">
        <v>2894.82</v>
      </c>
      <c r="E37" s="92">
        <v>2005</v>
      </c>
      <c r="F37" s="92">
        <f>SUM(F38)</f>
        <v>2005</v>
      </c>
      <c r="G37" s="92">
        <f>SUM(G38)</f>
        <v>2005</v>
      </c>
    </row>
    <row r="38" spans="1:7" x14ac:dyDescent="0.35">
      <c r="A38" s="78" t="s">
        <v>92</v>
      </c>
      <c r="B38" s="78"/>
      <c r="C38" s="78">
        <v>0</v>
      </c>
      <c r="D38" s="78">
        <v>2894.82</v>
      </c>
      <c r="E38" s="78">
        <v>2005</v>
      </c>
      <c r="F38" s="96">
        <f>SUM(F39)</f>
        <v>2005</v>
      </c>
      <c r="G38" s="96">
        <f>SUM(G39)</f>
        <v>2005</v>
      </c>
    </row>
    <row r="39" spans="1:7" x14ac:dyDescent="0.35">
      <c r="A39" s="78" t="s">
        <v>93</v>
      </c>
      <c r="B39" s="78"/>
      <c r="C39" s="78">
        <v>0</v>
      </c>
      <c r="D39" s="78">
        <v>2894.82</v>
      </c>
      <c r="E39" s="78">
        <v>2005</v>
      </c>
      <c r="F39" s="95">
        <v>2005</v>
      </c>
      <c r="G39" s="95">
        <v>2005</v>
      </c>
    </row>
    <row r="40" spans="1:7" x14ac:dyDescent="0.35">
      <c r="A40" s="91" t="s">
        <v>87</v>
      </c>
      <c r="B40" s="91"/>
      <c r="C40" s="92">
        <v>14048.75</v>
      </c>
      <c r="D40" s="92">
        <v>20572.03</v>
      </c>
      <c r="E40" s="92">
        <v>13270</v>
      </c>
      <c r="F40" s="92">
        <f>SUM(F41)</f>
        <v>14700</v>
      </c>
      <c r="G40" s="92">
        <f>SUM(G41)</f>
        <v>14700</v>
      </c>
    </row>
    <row r="41" spans="1:7" x14ac:dyDescent="0.35">
      <c r="A41" s="78" t="s">
        <v>92</v>
      </c>
      <c r="B41" s="78"/>
      <c r="C41" s="78">
        <v>14048.75</v>
      </c>
      <c r="D41" s="78">
        <v>20572.03</v>
      </c>
      <c r="E41" s="78">
        <v>13270</v>
      </c>
      <c r="F41" s="96">
        <f>SUM(F42)</f>
        <v>14700</v>
      </c>
      <c r="G41" s="96">
        <f>SUM(G42)</f>
        <v>14700</v>
      </c>
    </row>
    <row r="42" spans="1:7" x14ac:dyDescent="0.35">
      <c r="A42" s="78" t="s">
        <v>93</v>
      </c>
      <c r="B42" s="78"/>
      <c r="C42" s="78">
        <v>14048.75</v>
      </c>
      <c r="D42" s="78">
        <v>20572.03</v>
      </c>
      <c r="E42" s="78">
        <v>13270</v>
      </c>
      <c r="F42" s="95">
        <v>14700</v>
      </c>
      <c r="G42" s="95">
        <v>14700</v>
      </c>
    </row>
    <row r="43" spans="1:7" x14ac:dyDescent="0.35">
      <c r="A43" s="91" t="s">
        <v>94</v>
      </c>
      <c r="B43" s="91"/>
      <c r="C43" s="92">
        <v>1662.6</v>
      </c>
      <c r="D43" s="92">
        <v>0</v>
      </c>
      <c r="E43" s="92">
        <v>0</v>
      </c>
      <c r="F43" s="92">
        <v>0</v>
      </c>
      <c r="G43" s="92">
        <v>0</v>
      </c>
    </row>
    <row r="44" spans="1:7" x14ac:dyDescent="0.35">
      <c r="A44" s="78" t="s">
        <v>92</v>
      </c>
      <c r="B44" s="78"/>
      <c r="C44" s="78">
        <v>1662.6</v>
      </c>
      <c r="D44" s="78">
        <v>0</v>
      </c>
      <c r="E44" s="78">
        <v>0</v>
      </c>
      <c r="F44" s="78">
        <v>0</v>
      </c>
      <c r="G44" s="78">
        <v>0</v>
      </c>
    </row>
    <row r="45" spans="1:7" x14ac:dyDescent="0.35">
      <c r="A45" s="78" t="s">
        <v>93</v>
      </c>
      <c r="B45" s="78"/>
      <c r="C45" s="78">
        <v>1662.6</v>
      </c>
      <c r="D45" s="78">
        <v>0</v>
      </c>
      <c r="E45" s="78">
        <v>0</v>
      </c>
      <c r="F45" s="78">
        <v>0</v>
      </c>
      <c r="G45" s="78">
        <v>0</v>
      </c>
    </row>
    <row r="46" spans="1:7" x14ac:dyDescent="0.35">
      <c r="A46" s="91" t="s">
        <v>95</v>
      </c>
      <c r="B46" s="91"/>
      <c r="C46" s="92">
        <v>0</v>
      </c>
      <c r="D46" s="92">
        <v>0</v>
      </c>
      <c r="E46" s="92">
        <v>4650</v>
      </c>
      <c r="F46" s="92">
        <v>0</v>
      </c>
      <c r="G46" s="92">
        <v>0</v>
      </c>
    </row>
    <row r="47" spans="1:7" x14ac:dyDescent="0.35">
      <c r="A47" s="78" t="s">
        <v>92</v>
      </c>
      <c r="B47" s="78"/>
      <c r="C47" s="78">
        <v>0</v>
      </c>
      <c r="D47" s="78">
        <v>0</v>
      </c>
      <c r="E47" s="78">
        <v>4650</v>
      </c>
      <c r="F47" s="95">
        <v>0</v>
      </c>
      <c r="G47" s="95">
        <v>0</v>
      </c>
    </row>
    <row r="48" spans="1:7" x14ac:dyDescent="0.35">
      <c r="A48" s="78" t="s">
        <v>93</v>
      </c>
      <c r="B48" s="78"/>
      <c r="C48" s="78">
        <v>0</v>
      </c>
      <c r="D48" s="78">
        <v>0</v>
      </c>
      <c r="E48" s="78">
        <v>4650</v>
      </c>
      <c r="F48" s="95">
        <v>0</v>
      </c>
      <c r="G48" s="95">
        <v>0</v>
      </c>
    </row>
    <row r="49" spans="1:7" x14ac:dyDescent="0.35">
      <c r="A49" s="87" t="s">
        <v>96</v>
      </c>
      <c r="B49" s="87"/>
      <c r="C49" s="88">
        <v>155012.54</v>
      </c>
      <c r="D49" s="88">
        <v>281248.27</v>
      </c>
      <c r="E49" s="88">
        <v>378460</v>
      </c>
      <c r="F49" s="88">
        <f>SUM(F50)</f>
        <v>3475</v>
      </c>
      <c r="G49" s="88">
        <f>SUM(G50)</f>
        <v>3475</v>
      </c>
    </row>
    <row r="50" spans="1:7" x14ac:dyDescent="0.35">
      <c r="A50" s="89" t="s">
        <v>97</v>
      </c>
      <c r="B50" s="89"/>
      <c r="C50" s="90">
        <v>1225.42</v>
      </c>
      <c r="D50" s="90">
        <v>8155.16</v>
      </c>
      <c r="E50" s="90">
        <v>3995</v>
      </c>
      <c r="F50" s="90">
        <f>F51+F55+F58+F62</f>
        <v>3475</v>
      </c>
      <c r="G50" s="90">
        <f>G51+G55+G58+G62</f>
        <v>3475</v>
      </c>
    </row>
    <row r="51" spans="1:7" x14ac:dyDescent="0.35">
      <c r="A51" s="91" t="s">
        <v>81</v>
      </c>
      <c r="B51" s="91"/>
      <c r="C51" s="92">
        <v>199.08</v>
      </c>
      <c r="D51" s="92">
        <v>4512.57</v>
      </c>
      <c r="E51" s="92">
        <v>805</v>
      </c>
      <c r="F51" s="92">
        <f>SUM(F52)</f>
        <v>540</v>
      </c>
      <c r="G51" s="92">
        <f>SUM(G52)</f>
        <v>540</v>
      </c>
    </row>
    <row r="52" spans="1:7" x14ac:dyDescent="0.35">
      <c r="A52" s="78" t="s">
        <v>82</v>
      </c>
      <c r="B52" s="78"/>
      <c r="C52" s="78">
        <v>199.08</v>
      </c>
      <c r="D52" s="78">
        <v>4512.57</v>
      </c>
      <c r="E52" s="78">
        <v>805</v>
      </c>
      <c r="F52" s="96">
        <f>SUM(F53:F54)</f>
        <v>540</v>
      </c>
      <c r="G52" s="96">
        <f>SUM(G53:G54)</f>
        <v>540</v>
      </c>
    </row>
    <row r="53" spans="1:7" x14ac:dyDescent="0.35">
      <c r="A53" s="78" t="s">
        <v>90</v>
      </c>
      <c r="B53" s="78"/>
      <c r="C53" s="78">
        <v>0</v>
      </c>
      <c r="D53" s="78">
        <v>265.44</v>
      </c>
      <c r="E53" s="78">
        <v>270</v>
      </c>
      <c r="F53" s="95">
        <v>270</v>
      </c>
      <c r="G53" s="95">
        <v>270</v>
      </c>
    </row>
    <row r="54" spans="1:7" x14ac:dyDescent="0.35">
      <c r="A54" s="78" t="s">
        <v>83</v>
      </c>
      <c r="B54" s="78"/>
      <c r="C54" s="78">
        <v>199.08</v>
      </c>
      <c r="D54" s="78">
        <v>4247.13</v>
      </c>
      <c r="E54" s="78">
        <v>535</v>
      </c>
      <c r="F54" s="95">
        <v>270</v>
      </c>
      <c r="G54" s="95">
        <v>270</v>
      </c>
    </row>
    <row r="55" spans="1:7" x14ac:dyDescent="0.35">
      <c r="A55" s="91" t="s">
        <v>84</v>
      </c>
      <c r="B55" s="91"/>
      <c r="C55" s="92">
        <v>0</v>
      </c>
      <c r="D55" s="92">
        <v>398.17</v>
      </c>
      <c r="E55" s="92">
        <v>400</v>
      </c>
      <c r="F55" s="92">
        <v>400</v>
      </c>
      <c r="G55" s="92">
        <v>400</v>
      </c>
    </row>
    <row r="56" spans="1:7" x14ac:dyDescent="0.35">
      <c r="A56" s="78" t="s">
        <v>82</v>
      </c>
      <c r="B56" s="78"/>
      <c r="C56" s="78">
        <v>0</v>
      </c>
      <c r="D56" s="78">
        <v>398.17</v>
      </c>
      <c r="E56" s="78">
        <v>400</v>
      </c>
      <c r="F56" s="95">
        <v>400</v>
      </c>
      <c r="G56" s="95">
        <v>400</v>
      </c>
    </row>
    <row r="57" spans="1:7" x14ac:dyDescent="0.35">
      <c r="A57" s="78" t="s">
        <v>83</v>
      </c>
      <c r="B57" s="78"/>
      <c r="C57" s="78">
        <v>0</v>
      </c>
      <c r="D57" s="78">
        <v>398.17</v>
      </c>
      <c r="E57" s="78">
        <v>400</v>
      </c>
      <c r="F57" s="95">
        <v>400</v>
      </c>
      <c r="G57" s="95">
        <v>400</v>
      </c>
    </row>
    <row r="58" spans="1:7" x14ac:dyDescent="0.35">
      <c r="A58" s="91" t="s">
        <v>87</v>
      </c>
      <c r="B58" s="91"/>
      <c r="C58" s="92">
        <v>707.81</v>
      </c>
      <c r="D58" s="92">
        <v>1107.58</v>
      </c>
      <c r="E58" s="92">
        <v>800</v>
      </c>
      <c r="F58" s="92">
        <v>535</v>
      </c>
      <c r="G58" s="92">
        <v>535</v>
      </c>
    </row>
    <row r="59" spans="1:7" x14ac:dyDescent="0.35">
      <c r="A59" s="78" t="s">
        <v>82</v>
      </c>
      <c r="B59" s="78"/>
      <c r="C59" s="78">
        <v>707.81</v>
      </c>
      <c r="D59" s="78">
        <v>1107.58</v>
      </c>
      <c r="E59" s="78">
        <v>800</v>
      </c>
      <c r="F59" s="95">
        <v>535</v>
      </c>
      <c r="G59" s="95">
        <v>535</v>
      </c>
    </row>
    <row r="60" spans="1:7" x14ac:dyDescent="0.35">
      <c r="A60" s="78" t="s">
        <v>83</v>
      </c>
      <c r="B60" s="78"/>
      <c r="C60" s="78">
        <v>44.2</v>
      </c>
      <c r="D60" s="78">
        <v>1107.58</v>
      </c>
      <c r="E60" s="78">
        <v>800</v>
      </c>
      <c r="F60" s="95">
        <v>535</v>
      </c>
      <c r="G60" s="95">
        <v>535</v>
      </c>
    </row>
    <row r="61" spans="1:7" x14ac:dyDescent="0.35">
      <c r="A61" s="78" t="s">
        <v>98</v>
      </c>
      <c r="B61" s="78"/>
      <c r="C61" s="78">
        <v>663.61</v>
      </c>
      <c r="D61" s="78">
        <v>0</v>
      </c>
      <c r="E61" s="78">
        <v>0</v>
      </c>
      <c r="F61" s="95">
        <v>0</v>
      </c>
      <c r="G61" s="95">
        <v>0</v>
      </c>
    </row>
    <row r="62" spans="1:7" x14ac:dyDescent="0.35">
      <c r="A62" s="91" t="s">
        <v>94</v>
      </c>
      <c r="B62" s="91"/>
      <c r="C62" s="92">
        <v>318.52999999999997</v>
      </c>
      <c r="D62" s="92">
        <v>2136.84</v>
      </c>
      <c r="E62" s="92">
        <v>1990</v>
      </c>
      <c r="F62" s="92">
        <v>2000</v>
      </c>
      <c r="G62" s="92">
        <v>2000</v>
      </c>
    </row>
    <row r="63" spans="1:7" x14ac:dyDescent="0.35">
      <c r="A63" s="78" t="s">
        <v>82</v>
      </c>
      <c r="B63" s="78"/>
      <c r="C63" s="78">
        <v>318.52999999999997</v>
      </c>
      <c r="D63" s="78">
        <v>2136.84</v>
      </c>
      <c r="E63" s="78">
        <v>1990</v>
      </c>
      <c r="F63" s="95">
        <v>2000</v>
      </c>
      <c r="G63" s="95">
        <v>2000</v>
      </c>
    </row>
    <row r="64" spans="1:7" x14ac:dyDescent="0.35">
      <c r="A64" s="78" t="s">
        <v>83</v>
      </c>
      <c r="B64" s="78"/>
      <c r="C64" s="78">
        <v>318.52999999999997</v>
      </c>
      <c r="D64" s="78">
        <v>2136.84</v>
      </c>
      <c r="E64" s="78">
        <v>1990</v>
      </c>
      <c r="F64" s="95">
        <v>2000</v>
      </c>
      <c r="G64" s="95">
        <v>2000</v>
      </c>
    </row>
    <row r="65" spans="1:7" x14ac:dyDescent="0.35">
      <c r="A65" s="89" t="s">
        <v>99</v>
      </c>
      <c r="B65" s="89"/>
      <c r="C65" s="90">
        <v>104789.24</v>
      </c>
      <c r="D65" s="90">
        <v>165297.1</v>
      </c>
      <c r="E65" s="90">
        <v>255705</v>
      </c>
      <c r="F65" s="90">
        <f>F66+F70+F73+F79</f>
        <v>266995</v>
      </c>
      <c r="G65" s="90">
        <f>G66+G70+G73+G79</f>
        <v>290999</v>
      </c>
    </row>
    <row r="66" spans="1:7" x14ac:dyDescent="0.35">
      <c r="A66" s="91" t="s">
        <v>81</v>
      </c>
      <c r="B66" s="91"/>
      <c r="C66" s="92">
        <v>62035.57</v>
      </c>
      <c r="D66" s="92">
        <v>104851.02</v>
      </c>
      <c r="E66" s="92">
        <v>141070</v>
      </c>
      <c r="F66" s="92">
        <f>SUM(F67)</f>
        <v>142440</v>
      </c>
      <c r="G66" s="92">
        <f>SUM(G67)</f>
        <v>156444</v>
      </c>
    </row>
    <row r="67" spans="1:7" x14ac:dyDescent="0.35">
      <c r="A67" s="78" t="s">
        <v>82</v>
      </c>
      <c r="B67" s="78"/>
      <c r="C67" s="78">
        <v>62035.57</v>
      </c>
      <c r="D67" s="78">
        <v>104851.02</v>
      </c>
      <c r="E67" s="78">
        <v>141070</v>
      </c>
      <c r="F67" s="96">
        <f>SUM(F68:F69)</f>
        <v>142440</v>
      </c>
      <c r="G67" s="96">
        <f>SUM(G68:G69)</f>
        <v>156444</v>
      </c>
    </row>
    <row r="68" spans="1:7" x14ac:dyDescent="0.35">
      <c r="A68" s="78" t="s">
        <v>90</v>
      </c>
      <c r="B68" s="78"/>
      <c r="C68" s="78">
        <v>33734.080000000002</v>
      </c>
      <c r="D68" s="78">
        <v>80629.11</v>
      </c>
      <c r="E68" s="78">
        <v>96935</v>
      </c>
      <c r="F68" s="95">
        <v>98035</v>
      </c>
      <c r="G68" s="95">
        <v>112039</v>
      </c>
    </row>
    <row r="69" spans="1:7" x14ac:dyDescent="0.35">
      <c r="A69" s="78" t="s">
        <v>83</v>
      </c>
      <c r="B69" s="78"/>
      <c r="C69" s="78">
        <v>28301.49</v>
      </c>
      <c r="D69" s="78">
        <v>24221.91</v>
      </c>
      <c r="E69" s="78">
        <v>44135</v>
      </c>
      <c r="F69" s="95">
        <v>44405</v>
      </c>
      <c r="G69" s="95">
        <v>44405</v>
      </c>
    </row>
    <row r="70" spans="1:7" x14ac:dyDescent="0.35">
      <c r="A70" s="91" t="s">
        <v>84</v>
      </c>
      <c r="B70" s="91"/>
      <c r="C70" s="92">
        <v>0</v>
      </c>
      <c r="D70" s="92">
        <v>0</v>
      </c>
      <c r="E70" s="92">
        <v>135</v>
      </c>
      <c r="F70" s="92">
        <v>135</v>
      </c>
      <c r="G70" s="92">
        <v>135</v>
      </c>
    </row>
    <row r="71" spans="1:7" x14ac:dyDescent="0.35">
      <c r="A71" s="78" t="s">
        <v>82</v>
      </c>
      <c r="B71" s="78"/>
      <c r="C71" s="78">
        <v>0</v>
      </c>
      <c r="D71" s="78">
        <v>0</v>
      </c>
      <c r="E71" s="78">
        <v>135</v>
      </c>
      <c r="F71" s="95">
        <v>135</v>
      </c>
      <c r="G71" s="95">
        <v>135</v>
      </c>
    </row>
    <row r="72" spans="1:7" x14ac:dyDescent="0.35">
      <c r="A72" s="78" t="s">
        <v>83</v>
      </c>
      <c r="B72" s="78"/>
      <c r="C72" s="78">
        <v>0</v>
      </c>
      <c r="D72" s="78">
        <v>0</v>
      </c>
      <c r="E72" s="78">
        <v>135</v>
      </c>
      <c r="F72" s="95">
        <v>135</v>
      </c>
      <c r="G72" s="95">
        <v>135</v>
      </c>
    </row>
    <row r="73" spans="1:7" x14ac:dyDescent="0.35">
      <c r="A73" s="91" t="s">
        <v>100</v>
      </c>
      <c r="B73" s="91"/>
      <c r="C73" s="92">
        <v>37439.980000000003</v>
      </c>
      <c r="D73" s="92">
        <v>60446.080000000002</v>
      </c>
      <c r="E73" s="92">
        <v>114500</v>
      </c>
      <c r="F73" s="92">
        <f>SUM(F74)</f>
        <v>124420</v>
      </c>
      <c r="G73" s="92">
        <f>SUM(G74)</f>
        <v>134420</v>
      </c>
    </row>
    <row r="74" spans="1:7" x14ac:dyDescent="0.35">
      <c r="A74" s="78" t="s">
        <v>82</v>
      </c>
      <c r="B74" s="78"/>
      <c r="C74" s="78">
        <v>37439.980000000003</v>
      </c>
      <c r="D74" s="78">
        <v>60446.080000000002</v>
      </c>
      <c r="E74" s="78">
        <v>113850</v>
      </c>
      <c r="F74" s="96">
        <f>SUM(F75:F78)</f>
        <v>124420</v>
      </c>
      <c r="G74" s="96">
        <f>SUM(G75:G78)</f>
        <v>134420</v>
      </c>
    </row>
    <row r="75" spans="1:7" x14ac:dyDescent="0.35">
      <c r="A75" s="78" t="s">
        <v>90</v>
      </c>
      <c r="B75" s="78"/>
      <c r="C75" s="78">
        <v>0</v>
      </c>
      <c r="D75" s="78">
        <v>132.72</v>
      </c>
      <c r="E75" s="78">
        <v>0</v>
      </c>
      <c r="F75" s="95">
        <v>0</v>
      </c>
      <c r="G75" s="95">
        <v>0</v>
      </c>
    </row>
    <row r="76" spans="1:7" x14ac:dyDescent="0.35">
      <c r="A76" s="78" t="s">
        <v>83</v>
      </c>
      <c r="B76" s="78"/>
      <c r="C76" s="78">
        <v>37439.980000000003</v>
      </c>
      <c r="D76" s="78">
        <v>60313.36</v>
      </c>
      <c r="E76" s="78">
        <v>113850</v>
      </c>
      <c r="F76" s="95">
        <v>124420</v>
      </c>
      <c r="G76" s="95">
        <v>134420</v>
      </c>
    </row>
    <row r="77" spans="1:7" x14ac:dyDescent="0.35">
      <c r="A77" s="78" t="s">
        <v>92</v>
      </c>
      <c r="B77" s="78"/>
      <c r="C77" s="78">
        <v>0</v>
      </c>
      <c r="D77" s="78">
        <v>0</v>
      </c>
      <c r="E77" s="78">
        <v>650</v>
      </c>
      <c r="F77" s="95">
        <v>0</v>
      </c>
      <c r="G77" s="95">
        <v>0</v>
      </c>
    </row>
    <row r="78" spans="1:7" x14ac:dyDescent="0.35">
      <c r="A78" s="78" t="s">
        <v>93</v>
      </c>
      <c r="B78" s="78"/>
      <c r="C78" s="78">
        <v>0</v>
      </c>
      <c r="D78" s="78">
        <v>0</v>
      </c>
      <c r="E78" s="78">
        <v>650</v>
      </c>
      <c r="F78" s="95">
        <v>0</v>
      </c>
      <c r="G78" s="95">
        <v>0</v>
      </c>
    </row>
    <row r="79" spans="1:7" x14ac:dyDescent="0.35">
      <c r="A79" s="91" t="s">
        <v>94</v>
      </c>
      <c r="B79" s="91"/>
      <c r="C79" s="92">
        <v>5313.69</v>
      </c>
      <c r="D79" s="92">
        <v>0</v>
      </c>
      <c r="E79" s="92">
        <v>0</v>
      </c>
      <c r="F79" s="92">
        <v>0</v>
      </c>
      <c r="G79" s="92">
        <v>0</v>
      </c>
    </row>
    <row r="80" spans="1:7" x14ac:dyDescent="0.35">
      <c r="A80" s="78" t="s">
        <v>82</v>
      </c>
      <c r="B80" s="78"/>
      <c r="C80" s="78">
        <v>5313.69</v>
      </c>
      <c r="D80" s="78">
        <v>0</v>
      </c>
      <c r="E80" s="78">
        <v>0</v>
      </c>
      <c r="F80" s="78">
        <v>0</v>
      </c>
      <c r="G80" s="78">
        <v>0</v>
      </c>
    </row>
    <row r="81" spans="1:7" x14ac:dyDescent="0.35">
      <c r="A81" s="78" t="s">
        <v>90</v>
      </c>
      <c r="B81" s="78"/>
      <c r="C81" s="78">
        <v>4863.3599999999997</v>
      </c>
      <c r="D81" s="78">
        <v>0</v>
      </c>
      <c r="E81" s="78">
        <v>0</v>
      </c>
      <c r="F81" s="78">
        <v>0</v>
      </c>
      <c r="G81" s="78">
        <v>0</v>
      </c>
    </row>
    <row r="82" spans="1:7" x14ac:dyDescent="0.35">
      <c r="A82" s="78" t="s">
        <v>83</v>
      </c>
      <c r="B82" s="78"/>
      <c r="C82" s="78">
        <v>450.33</v>
      </c>
      <c r="D82" s="78">
        <v>0</v>
      </c>
      <c r="E82" s="78">
        <v>0</v>
      </c>
      <c r="F82" s="78">
        <v>0</v>
      </c>
      <c r="G82" s="78">
        <v>0</v>
      </c>
    </row>
    <row r="83" spans="1:7" x14ac:dyDescent="0.35">
      <c r="A83" s="89" t="s">
        <v>101</v>
      </c>
      <c r="B83" s="89"/>
      <c r="C83" s="90">
        <v>4214.2299999999996</v>
      </c>
      <c r="D83" s="90">
        <v>12675.04</v>
      </c>
      <c r="E83" s="90">
        <v>10505</v>
      </c>
      <c r="F83" s="90">
        <f>F84+F88+F91+F94+F98+F103</f>
        <v>10880</v>
      </c>
      <c r="G83" s="90">
        <f>G84+G88+G91+G94+G98+G103</f>
        <v>10880</v>
      </c>
    </row>
    <row r="84" spans="1:7" x14ac:dyDescent="0.35">
      <c r="A84" s="91" t="s">
        <v>81</v>
      </c>
      <c r="B84" s="91"/>
      <c r="C84" s="92">
        <v>1552.86</v>
      </c>
      <c r="D84" s="92">
        <v>3052.63</v>
      </c>
      <c r="E84" s="92">
        <v>3400</v>
      </c>
      <c r="F84" s="92">
        <f>SUM(F85)</f>
        <v>3400</v>
      </c>
      <c r="G84" s="92">
        <f>SUM(G85)</f>
        <v>3400</v>
      </c>
    </row>
    <row r="85" spans="1:7" x14ac:dyDescent="0.35">
      <c r="A85" s="78" t="s">
        <v>82</v>
      </c>
      <c r="B85" s="78"/>
      <c r="C85" s="78">
        <v>1552.86</v>
      </c>
      <c r="D85" s="78">
        <v>3052.63</v>
      </c>
      <c r="E85" s="78">
        <v>3400</v>
      </c>
      <c r="F85" s="96">
        <f>SUM(F86:F87)</f>
        <v>3400</v>
      </c>
      <c r="G85" s="96">
        <f>SUM(G86:G87)</f>
        <v>3400</v>
      </c>
    </row>
    <row r="86" spans="1:7" x14ac:dyDescent="0.35">
      <c r="A86" s="78" t="s">
        <v>83</v>
      </c>
      <c r="B86" s="78"/>
      <c r="C86" s="78">
        <v>1552.86</v>
      </c>
      <c r="D86" s="78">
        <v>2256.29</v>
      </c>
      <c r="E86" s="78">
        <v>2300</v>
      </c>
      <c r="F86" s="95">
        <v>2300</v>
      </c>
      <c r="G86" s="95">
        <v>2300</v>
      </c>
    </row>
    <row r="87" spans="1:7" x14ac:dyDescent="0.35">
      <c r="A87" s="78" t="s">
        <v>88</v>
      </c>
      <c r="B87" s="78"/>
      <c r="C87" s="78">
        <v>0</v>
      </c>
      <c r="D87" s="78">
        <v>796.34</v>
      </c>
      <c r="E87" s="78">
        <v>1100</v>
      </c>
      <c r="F87" s="95">
        <v>1100</v>
      </c>
      <c r="G87" s="95">
        <v>1100</v>
      </c>
    </row>
    <row r="88" spans="1:7" x14ac:dyDescent="0.35">
      <c r="A88" s="91" t="s">
        <v>84</v>
      </c>
      <c r="B88" s="91"/>
      <c r="C88" s="92">
        <v>0</v>
      </c>
      <c r="D88" s="92">
        <v>0</v>
      </c>
      <c r="E88" s="92">
        <v>135</v>
      </c>
      <c r="F88" s="92">
        <v>135</v>
      </c>
      <c r="G88" s="92">
        <v>135</v>
      </c>
    </row>
    <row r="89" spans="1:7" x14ac:dyDescent="0.35">
      <c r="A89" s="78" t="s">
        <v>82</v>
      </c>
      <c r="B89" s="78"/>
      <c r="C89" s="78">
        <v>0</v>
      </c>
      <c r="D89" s="78">
        <v>0</v>
      </c>
      <c r="E89" s="78">
        <v>135</v>
      </c>
      <c r="F89" s="95">
        <v>135</v>
      </c>
      <c r="G89" s="95">
        <v>135</v>
      </c>
    </row>
    <row r="90" spans="1:7" x14ac:dyDescent="0.35">
      <c r="A90" s="78" t="s">
        <v>88</v>
      </c>
      <c r="B90" s="78"/>
      <c r="C90" s="78">
        <v>0</v>
      </c>
      <c r="D90" s="78">
        <v>0</v>
      </c>
      <c r="E90" s="78">
        <v>135</v>
      </c>
      <c r="F90" s="95">
        <v>135</v>
      </c>
      <c r="G90" s="95">
        <v>135</v>
      </c>
    </row>
    <row r="91" spans="1:7" x14ac:dyDescent="0.35">
      <c r="A91" s="91" t="s">
        <v>100</v>
      </c>
      <c r="B91" s="91"/>
      <c r="C91" s="92">
        <v>1989.28</v>
      </c>
      <c r="D91" s="92">
        <v>7963.37</v>
      </c>
      <c r="E91" s="92">
        <v>5580</v>
      </c>
      <c r="F91" s="92">
        <v>5580</v>
      </c>
      <c r="G91" s="92">
        <v>5580</v>
      </c>
    </row>
    <row r="92" spans="1:7" x14ac:dyDescent="0.35">
      <c r="A92" s="78" t="s">
        <v>82</v>
      </c>
      <c r="B92" s="78"/>
      <c r="C92" s="78">
        <v>1989.28</v>
      </c>
      <c r="D92" s="78">
        <v>7963.37</v>
      </c>
      <c r="E92" s="78">
        <v>5580</v>
      </c>
      <c r="F92" s="95">
        <v>5580</v>
      </c>
      <c r="G92" s="95">
        <v>5580</v>
      </c>
    </row>
    <row r="93" spans="1:7" x14ac:dyDescent="0.35">
      <c r="A93" s="78" t="s">
        <v>83</v>
      </c>
      <c r="B93" s="78"/>
      <c r="C93" s="78">
        <v>1989.28</v>
      </c>
      <c r="D93" s="78">
        <v>7963.37</v>
      </c>
      <c r="E93" s="78">
        <v>5580</v>
      </c>
      <c r="F93" s="95">
        <v>5580</v>
      </c>
      <c r="G93" s="95">
        <v>5580</v>
      </c>
    </row>
    <row r="94" spans="1:7" x14ac:dyDescent="0.35">
      <c r="A94" s="91" t="s">
        <v>87</v>
      </c>
      <c r="B94" s="91"/>
      <c r="C94" s="92">
        <v>473.02</v>
      </c>
      <c r="D94" s="92">
        <v>729.98</v>
      </c>
      <c r="E94" s="92">
        <v>465</v>
      </c>
      <c r="F94" s="92">
        <v>465</v>
      </c>
      <c r="G94" s="92">
        <v>465</v>
      </c>
    </row>
    <row r="95" spans="1:7" x14ac:dyDescent="0.35">
      <c r="A95" s="78" t="s">
        <v>82</v>
      </c>
      <c r="B95" s="78"/>
      <c r="C95" s="78">
        <v>473.02</v>
      </c>
      <c r="D95" s="78">
        <v>729.98</v>
      </c>
      <c r="E95" s="78">
        <v>465</v>
      </c>
      <c r="F95" s="95">
        <v>465</v>
      </c>
      <c r="G95" s="95">
        <v>465</v>
      </c>
    </row>
    <row r="96" spans="1:7" x14ac:dyDescent="0.35">
      <c r="A96" s="78" t="s">
        <v>90</v>
      </c>
      <c r="B96" s="78"/>
      <c r="C96" s="78">
        <v>473.02</v>
      </c>
      <c r="D96" s="78">
        <v>464.53</v>
      </c>
      <c r="E96" s="78">
        <v>465</v>
      </c>
      <c r="F96" s="95">
        <v>465</v>
      </c>
      <c r="G96" s="95">
        <v>465</v>
      </c>
    </row>
    <row r="97" spans="1:7" x14ac:dyDescent="0.35">
      <c r="A97" s="78" t="s">
        <v>88</v>
      </c>
      <c r="B97" s="78"/>
      <c r="C97" s="78">
        <v>0</v>
      </c>
      <c r="D97" s="78">
        <v>265.45</v>
      </c>
      <c r="E97" s="78">
        <v>0</v>
      </c>
      <c r="F97" s="95">
        <v>0</v>
      </c>
      <c r="G97" s="95">
        <v>0</v>
      </c>
    </row>
    <row r="98" spans="1:7" x14ac:dyDescent="0.35">
      <c r="A98" s="91" t="s">
        <v>94</v>
      </c>
      <c r="B98" s="91"/>
      <c r="C98" s="92">
        <v>199.07</v>
      </c>
      <c r="D98" s="92">
        <v>265.45</v>
      </c>
      <c r="E98" s="92">
        <v>265</v>
      </c>
      <c r="F98" s="92">
        <v>300</v>
      </c>
      <c r="G98" s="92">
        <v>300</v>
      </c>
    </row>
    <row r="99" spans="1:7" x14ac:dyDescent="0.35">
      <c r="A99" s="78" t="s">
        <v>82</v>
      </c>
      <c r="B99" s="78"/>
      <c r="C99" s="78">
        <v>199.08</v>
      </c>
      <c r="D99" s="78">
        <v>0</v>
      </c>
      <c r="E99" s="78">
        <v>0</v>
      </c>
      <c r="F99" s="95">
        <v>300</v>
      </c>
      <c r="G99" s="95">
        <v>300</v>
      </c>
    </row>
    <row r="100" spans="1:7" x14ac:dyDescent="0.35">
      <c r="A100" s="78" t="s">
        <v>83</v>
      </c>
      <c r="B100" s="78"/>
      <c r="C100" s="78">
        <v>199.08</v>
      </c>
      <c r="D100" s="78">
        <v>0</v>
      </c>
      <c r="E100" s="78">
        <v>0</v>
      </c>
      <c r="F100" s="78">
        <v>0</v>
      </c>
      <c r="G100" s="78">
        <v>0</v>
      </c>
    </row>
    <row r="101" spans="1:7" x14ac:dyDescent="0.35">
      <c r="A101" s="78" t="s">
        <v>92</v>
      </c>
      <c r="B101" s="78"/>
      <c r="C101" s="78">
        <v>0</v>
      </c>
      <c r="D101" s="78">
        <v>265.45</v>
      </c>
      <c r="E101" s="78">
        <v>265</v>
      </c>
      <c r="F101" s="95">
        <v>300</v>
      </c>
      <c r="G101" s="95">
        <v>300</v>
      </c>
    </row>
    <row r="102" spans="1:7" x14ac:dyDescent="0.35">
      <c r="A102" s="78" t="s">
        <v>93</v>
      </c>
      <c r="B102" s="78"/>
      <c r="C102" s="78">
        <v>0</v>
      </c>
      <c r="D102" s="78">
        <v>265.45</v>
      </c>
      <c r="E102" s="78">
        <v>265</v>
      </c>
      <c r="F102" s="95">
        <v>300</v>
      </c>
      <c r="G102" s="95">
        <v>300</v>
      </c>
    </row>
    <row r="103" spans="1:7" x14ac:dyDescent="0.35">
      <c r="A103" s="91" t="s">
        <v>95</v>
      </c>
      <c r="B103" s="91"/>
      <c r="C103" s="92">
        <v>0</v>
      </c>
      <c r="D103" s="92">
        <v>663.61</v>
      </c>
      <c r="E103" s="92">
        <v>660</v>
      </c>
      <c r="F103" s="92">
        <v>1000</v>
      </c>
      <c r="G103" s="92">
        <v>1000</v>
      </c>
    </row>
    <row r="104" spans="1:7" x14ac:dyDescent="0.35">
      <c r="A104" s="78" t="s">
        <v>82</v>
      </c>
      <c r="B104" s="78"/>
      <c r="C104" s="78">
        <v>0</v>
      </c>
      <c r="D104" s="78">
        <v>663.61</v>
      </c>
      <c r="E104" s="78">
        <v>660</v>
      </c>
      <c r="F104" s="95">
        <v>1000</v>
      </c>
      <c r="G104" s="95">
        <v>1000</v>
      </c>
    </row>
    <row r="105" spans="1:7" x14ac:dyDescent="0.35">
      <c r="A105" s="78" t="s">
        <v>83</v>
      </c>
      <c r="B105" s="78"/>
      <c r="C105" s="78">
        <v>0</v>
      </c>
      <c r="D105" s="78">
        <v>663.61</v>
      </c>
      <c r="E105" s="78">
        <v>660</v>
      </c>
      <c r="F105" s="95">
        <v>1000</v>
      </c>
      <c r="G105" s="95">
        <v>1000</v>
      </c>
    </row>
    <row r="106" spans="1:7" x14ac:dyDescent="0.35">
      <c r="A106" s="89" t="s">
        <v>102</v>
      </c>
      <c r="B106" s="89"/>
      <c r="C106" s="90">
        <v>0</v>
      </c>
      <c r="D106" s="90">
        <v>1039.49</v>
      </c>
      <c r="E106" s="90">
        <v>0</v>
      </c>
      <c r="F106" s="90">
        <v>0</v>
      </c>
      <c r="G106" s="90">
        <v>0</v>
      </c>
    </row>
    <row r="107" spans="1:7" x14ac:dyDescent="0.35">
      <c r="A107" s="91" t="s">
        <v>103</v>
      </c>
      <c r="B107" s="91"/>
      <c r="C107" s="92">
        <v>0</v>
      </c>
      <c r="D107" s="92">
        <v>1039.49</v>
      </c>
      <c r="E107" s="92">
        <v>0</v>
      </c>
      <c r="F107" s="92">
        <v>0</v>
      </c>
      <c r="G107" s="92">
        <v>0</v>
      </c>
    </row>
    <row r="108" spans="1:7" x14ac:dyDescent="0.35">
      <c r="A108" s="78" t="s">
        <v>82</v>
      </c>
      <c r="B108" s="78"/>
      <c r="C108" s="78">
        <v>0</v>
      </c>
      <c r="D108" s="78">
        <v>1039.49</v>
      </c>
      <c r="E108" s="78">
        <v>0</v>
      </c>
      <c r="F108" s="95">
        <v>0</v>
      </c>
      <c r="G108" s="95">
        <v>0</v>
      </c>
    </row>
    <row r="109" spans="1:7" x14ac:dyDescent="0.35">
      <c r="A109" s="78" t="s">
        <v>83</v>
      </c>
      <c r="B109" s="78"/>
      <c r="C109" s="78">
        <v>0</v>
      </c>
      <c r="D109" s="78">
        <v>1039.49</v>
      </c>
      <c r="E109" s="78">
        <v>0</v>
      </c>
      <c r="F109" s="95">
        <v>0</v>
      </c>
      <c r="G109" s="95">
        <v>0</v>
      </c>
    </row>
    <row r="110" spans="1:7" x14ac:dyDescent="0.35">
      <c r="A110" s="89" t="s">
        <v>104</v>
      </c>
      <c r="B110" s="89"/>
      <c r="C110" s="90">
        <v>1439.59</v>
      </c>
      <c r="D110" s="90">
        <v>4645.3</v>
      </c>
      <c r="E110" s="90">
        <v>4000</v>
      </c>
      <c r="F110" s="90">
        <v>4250</v>
      </c>
      <c r="G110" s="90">
        <v>4250</v>
      </c>
    </row>
    <row r="111" spans="1:7" x14ac:dyDescent="0.35">
      <c r="A111" s="91" t="s">
        <v>105</v>
      </c>
      <c r="B111" s="91"/>
      <c r="C111" s="92">
        <v>1439.59</v>
      </c>
      <c r="D111" s="92">
        <v>4645.3</v>
      </c>
      <c r="E111" s="92">
        <v>4000</v>
      </c>
      <c r="F111" s="92">
        <v>4250</v>
      </c>
      <c r="G111" s="92">
        <v>4250</v>
      </c>
    </row>
    <row r="112" spans="1:7" x14ac:dyDescent="0.35">
      <c r="A112" s="78" t="s">
        <v>82</v>
      </c>
      <c r="B112" s="78"/>
      <c r="C112" s="78">
        <v>1439.59</v>
      </c>
      <c r="D112" s="78">
        <v>4645.3</v>
      </c>
      <c r="E112" s="78">
        <v>4000</v>
      </c>
      <c r="F112" s="95">
        <v>4250</v>
      </c>
      <c r="G112" s="95">
        <v>4250</v>
      </c>
    </row>
    <row r="113" spans="1:7" x14ac:dyDescent="0.35">
      <c r="A113" s="78" t="s">
        <v>83</v>
      </c>
      <c r="B113" s="78"/>
      <c r="C113" s="78">
        <v>1439.59</v>
      </c>
      <c r="D113" s="78">
        <v>4645.3</v>
      </c>
      <c r="E113" s="78">
        <v>4000</v>
      </c>
      <c r="F113" s="95">
        <v>4250</v>
      </c>
      <c r="G113" s="95">
        <v>4250</v>
      </c>
    </row>
    <row r="114" spans="1:7" x14ac:dyDescent="0.35">
      <c r="A114" s="89" t="s">
        <v>106</v>
      </c>
      <c r="B114" s="89"/>
      <c r="C114" s="90">
        <v>23149.59</v>
      </c>
      <c r="D114" s="90">
        <v>0</v>
      </c>
      <c r="E114" s="90">
        <v>0</v>
      </c>
      <c r="F114" s="90">
        <v>0</v>
      </c>
      <c r="G114" s="90">
        <v>0</v>
      </c>
    </row>
    <row r="115" spans="1:7" x14ac:dyDescent="0.35">
      <c r="A115" s="91" t="s">
        <v>81</v>
      </c>
      <c r="B115" s="91"/>
      <c r="C115" s="92">
        <v>16855.05</v>
      </c>
      <c r="D115" s="92">
        <v>0</v>
      </c>
      <c r="E115" s="92">
        <v>0</v>
      </c>
      <c r="F115" s="92">
        <v>0</v>
      </c>
      <c r="G115" s="92">
        <v>0</v>
      </c>
    </row>
    <row r="116" spans="1:7" x14ac:dyDescent="0.35">
      <c r="A116" s="78" t="s">
        <v>82</v>
      </c>
      <c r="B116" s="78"/>
      <c r="C116" s="78">
        <v>16855.05</v>
      </c>
      <c r="D116" s="78">
        <v>0</v>
      </c>
      <c r="E116" s="78">
        <v>0</v>
      </c>
      <c r="F116" s="78">
        <v>0</v>
      </c>
      <c r="G116" s="78">
        <v>0</v>
      </c>
    </row>
    <row r="117" spans="1:7" x14ac:dyDescent="0.35">
      <c r="A117" s="78" t="s">
        <v>90</v>
      </c>
      <c r="B117" s="78"/>
      <c r="C117" s="78">
        <v>14797.84</v>
      </c>
      <c r="D117" s="78">
        <v>0</v>
      </c>
      <c r="E117" s="78">
        <v>0</v>
      </c>
      <c r="F117" s="78">
        <v>0</v>
      </c>
      <c r="G117" s="78">
        <v>0</v>
      </c>
    </row>
    <row r="118" spans="1:7" x14ac:dyDescent="0.35">
      <c r="A118" s="78" t="s">
        <v>83</v>
      </c>
      <c r="B118" s="78"/>
      <c r="C118" s="78">
        <v>2057.21</v>
      </c>
      <c r="D118" s="78">
        <v>0</v>
      </c>
      <c r="E118" s="78">
        <v>0</v>
      </c>
      <c r="F118" s="78">
        <v>0</v>
      </c>
      <c r="G118" s="78">
        <v>0</v>
      </c>
    </row>
    <row r="119" spans="1:7" x14ac:dyDescent="0.35">
      <c r="A119" s="91" t="s">
        <v>105</v>
      </c>
      <c r="B119" s="91"/>
      <c r="C119" s="92">
        <v>6294.54</v>
      </c>
      <c r="D119" s="92">
        <v>0</v>
      </c>
      <c r="E119" s="92">
        <v>0</v>
      </c>
      <c r="F119" s="92">
        <v>0</v>
      </c>
      <c r="G119" s="92">
        <v>0</v>
      </c>
    </row>
    <row r="120" spans="1:7" x14ac:dyDescent="0.35">
      <c r="A120" s="78" t="s">
        <v>82</v>
      </c>
      <c r="B120" s="78"/>
      <c r="C120" s="78">
        <v>6294.54</v>
      </c>
      <c r="D120" s="78">
        <v>0</v>
      </c>
      <c r="E120" s="78">
        <v>0</v>
      </c>
      <c r="F120" s="78">
        <v>0</v>
      </c>
      <c r="G120" s="78">
        <v>0</v>
      </c>
    </row>
    <row r="121" spans="1:7" x14ac:dyDescent="0.35">
      <c r="A121" s="78" t="s">
        <v>90</v>
      </c>
      <c r="B121" s="78"/>
      <c r="C121" s="78">
        <v>6294.54</v>
      </c>
      <c r="D121" s="78">
        <v>0</v>
      </c>
      <c r="E121" s="78">
        <v>0</v>
      </c>
      <c r="F121" s="78">
        <v>0</v>
      </c>
      <c r="G121" s="78">
        <v>0</v>
      </c>
    </row>
    <row r="122" spans="1:7" x14ac:dyDescent="0.35">
      <c r="A122" s="78" t="s">
        <v>83</v>
      </c>
      <c r="B122" s="78"/>
      <c r="C122" s="78">
        <v>0</v>
      </c>
      <c r="D122" s="78">
        <v>0</v>
      </c>
      <c r="E122" s="78">
        <v>0</v>
      </c>
      <c r="F122" s="78">
        <v>0</v>
      </c>
      <c r="G122" s="78">
        <v>0</v>
      </c>
    </row>
    <row r="123" spans="1:7" x14ac:dyDescent="0.35">
      <c r="A123" s="89" t="s">
        <v>107</v>
      </c>
      <c r="B123" s="89"/>
      <c r="C123" s="90">
        <v>0</v>
      </c>
      <c r="D123" s="90">
        <v>35861.699999999997</v>
      </c>
      <c r="E123" s="90">
        <v>43005</v>
      </c>
      <c r="F123" s="90">
        <f>F124</f>
        <v>90550</v>
      </c>
      <c r="G123" s="90">
        <f>G124</f>
        <v>103886</v>
      </c>
    </row>
    <row r="124" spans="1:7" x14ac:dyDescent="0.35">
      <c r="A124" s="91" t="s">
        <v>81</v>
      </c>
      <c r="B124" s="91"/>
      <c r="C124" s="92">
        <v>0</v>
      </c>
      <c r="D124" s="92">
        <v>35861.699999999997</v>
      </c>
      <c r="E124" s="92">
        <v>43005</v>
      </c>
      <c r="F124" s="92">
        <f>SUM(F125)</f>
        <v>90550</v>
      </c>
      <c r="G124" s="92">
        <f>SUM(G125)</f>
        <v>103886</v>
      </c>
    </row>
    <row r="125" spans="1:7" x14ac:dyDescent="0.35">
      <c r="A125" s="78" t="s">
        <v>82</v>
      </c>
      <c r="B125" s="78"/>
      <c r="C125" s="78">
        <v>0</v>
      </c>
      <c r="D125" s="78">
        <v>35861.699999999997</v>
      </c>
      <c r="E125" s="78">
        <v>43005</v>
      </c>
      <c r="F125" s="96">
        <f>SUM(F126:F127)</f>
        <v>90550</v>
      </c>
      <c r="G125" s="96">
        <f>SUM(G126:G127)</f>
        <v>103886</v>
      </c>
    </row>
    <row r="126" spans="1:7" x14ac:dyDescent="0.35">
      <c r="A126" s="78" t="s">
        <v>90</v>
      </c>
      <c r="B126" s="78"/>
      <c r="C126" s="78">
        <v>0</v>
      </c>
      <c r="D126" s="78">
        <v>30539.52</v>
      </c>
      <c r="E126" s="78">
        <v>40415</v>
      </c>
      <c r="F126" s="95">
        <v>81815</v>
      </c>
      <c r="G126" s="95">
        <v>95151</v>
      </c>
    </row>
    <row r="127" spans="1:7" x14ac:dyDescent="0.35">
      <c r="A127" s="78" t="s">
        <v>83</v>
      </c>
      <c r="B127" s="78"/>
      <c r="C127" s="78">
        <v>0</v>
      </c>
      <c r="D127" s="78">
        <v>5322.18</v>
      </c>
      <c r="E127" s="78">
        <v>2590</v>
      </c>
      <c r="F127" s="95">
        <v>8735</v>
      </c>
      <c r="G127" s="95">
        <v>8735</v>
      </c>
    </row>
    <row r="128" spans="1:7" x14ac:dyDescent="0.35">
      <c r="A128" s="89" t="s">
        <v>108</v>
      </c>
      <c r="B128" s="89"/>
      <c r="C128" s="90">
        <v>8463.94</v>
      </c>
      <c r="D128" s="90">
        <v>23844.57</v>
      </c>
      <c r="E128" s="90">
        <v>17120</v>
      </c>
      <c r="F128" s="90">
        <f>F129+F132</f>
        <v>19265</v>
      </c>
      <c r="G128" s="90">
        <f>G129+G132</f>
        <v>22265</v>
      </c>
    </row>
    <row r="129" spans="1:7" x14ac:dyDescent="0.35">
      <c r="A129" s="91" t="s">
        <v>84</v>
      </c>
      <c r="B129" s="91"/>
      <c r="C129" s="92">
        <v>0</v>
      </c>
      <c r="D129" s="92">
        <v>199.08</v>
      </c>
      <c r="E129" s="92">
        <v>265</v>
      </c>
      <c r="F129" s="92">
        <v>265</v>
      </c>
      <c r="G129" s="92">
        <v>265</v>
      </c>
    </row>
    <row r="130" spans="1:7" x14ac:dyDescent="0.35">
      <c r="A130" s="78" t="s">
        <v>82</v>
      </c>
      <c r="B130" s="78"/>
      <c r="C130" s="78">
        <v>0</v>
      </c>
      <c r="D130" s="78">
        <v>199.08</v>
      </c>
      <c r="E130" s="78">
        <v>265</v>
      </c>
      <c r="F130" s="95">
        <v>265</v>
      </c>
      <c r="G130" s="95">
        <v>265</v>
      </c>
    </row>
    <row r="131" spans="1:7" x14ac:dyDescent="0.35">
      <c r="A131" s="78" t="s">
        <v>90</v>
      </c>
      <c r="B131" s="78"/>
      <c r="C131" s="78">
        <v>0</v>
      </c>
      <c r="D131" s="78">
        <v>199.08</v>
      </c>
      <c r="E131" s="78">
        <v>265</v>
      </c>
      <c r="F131" s="95">
        <v>265</v>
      </c>
      <c r="G131" s="95">
        <v>265</v>
      </c>
    </row>
    <row r="132" spans="1:7" x14ac:dyDescent="0.35">
      <c r="A132" s="91" t="s">
        <v>87</v>
      </c>
      <c r="B132" s="91"/>
      <c r="C132" s="92">
        <v>8463.94</v>
      </c>
      <c r="D132" s="92">
        <v>23645.49</v>
      </c>
      <c r="E132" s="92">
        <v>16855</v>
      </c>
      <c r="F132" s="92">
        <f>F133</f>
        <v>19000</v>
      </c>
      <c r="G132" s="92">
        <f>G133</f>
        <v>22000</v>
      </c>
    </row>
    <row r="133" spans="1:7" x14ac:dyDescent="0.35">
      <c r="A133" s="78" t="s">
        <v>82</v>
      </c>
      <c r="B133" s="78"/>
      <c r="C133" s="78">
        <v>8463.94</v>
      </c>
      <c r="D133" s="78">
        <v>23645.49</v>
      </c>
      <c r="E133" s="78">
        <v>16855</v>
      </c>
      <c r="F133" s="96">
        <f>SUM(F134:F135)</f>
        <v>19000</v>
      </c>
      <c r="G133" s="96">
        <f>SUM(G134:G135)</f>
        <v>22000</v>
      </c>
    </row>
    <row r="134" spans="1:7" x14ac:dyDescent="0.35">
      <c r="A134" s="78" t="s">
        <v>90</v>
      </c>
      <c r="B134" s="78"/>
      <c r="C134" s="78">
        <v>8091.24</v>
      </c>
      <c r="D134" s="78">
        <v>22052.82</v>
      </c>
      <c r="E134" s="78">
        <v>15505</v>
      </c>
      <c r="F134" s="95">
        <v>17650</v>
      </c>
      <c r="G134" s="95">
        <v>20650</v>
      </c>
    </row>
    <row r="135" spans="1:7" x14ac:dyDescent="0.35">
      <c r="A135" s="78" t="s">
        <v>83</v>
      </c>
      <c r="B135" s="78"/>
      <c r="C135" s="78">
        <v>372.7</v>
      </c>
      <c r="D135" s="78">
        <v>1592.67</v>
      </c>
      <c r="E135" s="78">
        <v>1350</v>
      </c>
      <c r="F135" s="95">
        <v>1350</v>
      </c>
      <c r="G135" s="95">
        <v>1350</v>
      </c>
    </row>
    <row r="136" spans="1:7" x14ac:dyDescent="0.35">
      <c r="A136" s="89" t="s">
        <v>109</v>
      </c>
      <c r="B136" s="89"/>
      <c r="C136" s="90">
        <v>11730.53</v>
      </c>
      <c r="D136" s="90">
        <v>29729.91</v>
      </c>
      <c r="E136" s="90">
        <v>0</v>
      </c>
      <c r="F136" s="90">
        <v>0</v>
      </c>
      <c r="G136" s="90">
        <v>0</v>
      </c>
    </row>
    <row r="137" spans="1:7" x14ac:dyDescent="0.35">
      <c r="A137" s="91" t="s">
        <v>81</v>
      </c>
      <c r="B137" s="91"/>
      <c r="C137" s="92">
        <v>8313.9500000000007</v>
      </c>
      <c r="D137" s="92">
        <v>6370.69</v>
      </c>
      <c r="E137" s="92">
        <v>0</v>
      </c>
      <c r="F137" s="92">
        <v>0</v>
      </c>
      <c r="G137" s="92">
        <v>0</v>
      </c>
    </row>
    <row r="138" spans="1:7" x14ac:dyDescent="0.35">
      <c r="A138" s="78" t="s">
        <v>82</v>
      </c>
      <c r="B138" s="78"/>
      <c r="C138" s="78">
        <v>8313.9500000000007</v>
      </c>
      <c r="D138" s="78">
        <v>6370.69</v>
      </c>
      <c r="E138" s="78">
        <v>0</v>
      </c>
      <c r="F138" s="78">
        <v>0</v>
      </c>
      <c r="G138" s="78">
        <v>0</v>
      </c>
    </row>
    <row r="139" spans="1:7" x14ac:dyDescent="0.35">
      <c r="A139" s="78" t="s">
        <v>90</v>
      </c>
      <c r="B139" s="78"/>
      <c r="C139" s="78">
        <v>7483.24</v>
      </c>
      <c r="D139" s="78">
        <v>5773.44</v>
      </c>
      <c r="E139" s="78">
        <v>0</v>
      </c>
      <c r="F139" s="78">
        <v>0</v>
      </c>
      <c r="G139" s="78">
        <v>0</v>
      </c>
    </row>
    <row r="140" spans="1:7" x14ac:dyDescent="0.35">
      <c r="A140" s="78" t="s">
        <v>83</v>
      </c>
      <c r="B140" s="78"/>
      <c r="C140" s="78">
        <v>830.71</v>
      </c>
      <c r="D140" s="78">
        <v>597.25</v>
      </c>
      <c r="E140" s="78">
        <v>0</v>
      </c>
      <c r="F140" s="78">
        <v>0</v>
      </c>
      <c r="G140" s="78">
        <v>0</v>
      </c>
    </row>
    <row r="141" spans="1:7" x14ac:dyDescent="0.35">
      <c r="A141" s="91" t="s">
        <v>105</v>
      </c>
      <c r="B141" s="91"/>
      <c r="C141" s="92">
        <v>3416.58</v>
      </c>
      <c r="D141" s="92">
        <v>23359.22</v>
      </c>
      <c r="E141" s="92">
        <v>0</v>
      </c>
      <c r="F141" s="92">
        <v>0</v>
      </c>
      <c r="G141" s="92">
        <v>0</v>
      </c>
    </row>
    <row r="142" spans="1:7" x14ac:dyDescent="0.35">
      <c r="A142" s="78" t="s">
        <v>82</v>
      </c>
      <c r="B142" s="78"/>
      <c r="C142" s="78">
        <v>3416.58</v>
      </c>
      <c r="D142" s="78">
        <v>23359.22</v>
      </c>
      <c r="E142" s="78">
        <v>0</v>
      </c>
      <c r="F142" s="78">
        <v>0</v>
      </c>
      <c r="G142" s="78">
        <v>0</v>
      </c>
    </row>
    <row r="143" spans="1:7" x14ac:dyDescent="0.35">
      <c r="A143" s="78" t="s">
        <v>90</v>
      </c>
      <c r="B143" s="78"/>
      <c r="C143" s="78">
        <v>3283.85</v>
      </c>
      <c r="D143" s="78">
        <v>21102.93</v>
      </c>
      <c r="E143" s="78">
        <v>0</v>
      </c>
      <c r="F143" s="78">
        <v>0</v>
      </c>
      <c r="G143" s="78">
        <v>0</v>
      </c>
    </row>
    <row r="144" spans="1:7" x14ac:dyDescent="0.35">
      <c r="A144" s="78" t="s">
        <v>83</v>
      </c>
      <c r="B144" s="78"/>
      <c r="C144" s="78">
        <v>132.72999999999999</v>
      </c>
      <c r="D144" s="78">
        <v>2256.29</v>
      </c>
      <c r="E144" s="78">
        <v>0</v>
      </c>
      <c r="F144" s="78">
        <v>0</v>
      </c>
      <c r="G144" s="78">
        <v>0</v>
      </c>
    </row>
    <row r="145" spans="1:7" x14ac:dyDescent="0.35">
      <c r="A145" s="89" t="s">
        <v>110</v>
      </c>
      <c r="B145" s="89"/>
      <c r="C145" s="90">
        <v>0</v>
      </c>
      <c r="D145" s="90">
        <v>0</v>
      </c>
      <c r="E145" s="90">
        <v>44130</v>
      </c>
      <c r="F145" s="90">
        <v>0</v>
      </c>
      <c r="G145" s="90">
        <v>0</v>
      </c>
    </row>
    <row r="146" spans="1:7" x14ac:dyDescent="0.35">
      <c r="A146" s="91" t="s">
        <v>81</v>
      </c>
      <c r="B146" s="91"/>
      <c r="C146" s="92">
        <v>0</v>
      </c>
      <c r="D146" s="92">
        <v>0</v>
      </c>
      <c r="E146" s="92">
        <v>10950</v>
      </c>
      <c r="F146" s="92">
        <v>0</v>
      </c>
      <c r="G146" s="92">
        <v>0</v>
      </c>
    </row>
    <row r="147" spans="1:7" x14ac:dyDescent="0.35">
      <c r="A147" s="78" t="s">
        <v>82</v>
      </c>
      <c r="B147" s="78"/>
      <c r="C147" s="78">
        <v>0</v>
      </c>
      <c r="D147" s="78">
        <v>0</v>
      </c>
      <c r="E147" s="78">
        <v>10950</v>
      </c>
      <c r="F147" s="95">
        <v>0</v>
      </c>
      <c r="G147" s="95">
        <v>0</v>
      </c>
    </row>
    <row r="148" spans="1:7" x14ac:dyDescent="0.35">
      <c r="A148" s="78" t="s">
        <v>90</v>
      </c>
      <c r="B148" s="78"/>
      <c r="C148" s="78">
        <v>0</v>
      </c>
      <c r="D148" s="78">
        <v>0</v>
      </c>
      <c r="E148" s="78">
        <v>7630</v>
      </c>
      <c r="F148" s="95">
        <v>0</v>
      </c>
      <c r="G148" s="95">
        <v>0</v>
      </c>
    </row>
    <row r="149" spans="1:7" x14ac:dyDescent="0.35">
      <c r="A149" s="78" t="s">
        <v>83</v>
      </c>
      <c r="B149" s="78"/>
      <c r="C149" s="78">
        <v>0</v>
      </c>
      <c r="D149" s="78">
        <v>0</v>
      </c>
      <c r="E149" s="78">
        <v>3320</v>
      </c>
      <c r="F149" s="95">
        <v>0</v>
      </c>
      <c r="G149" s="95">
        <v>0</v>
      </c>
    </row>
    <row r="150" spans="1:7" x14ac:dyDescent="0.35">
      <c r="A150" s="91" t="s">
        <v>105</v>
      </c>
      <c r="B150" s="91"/>
      <c r="C150" s="92">
        <v>0</v>
      </c>
      <c r="D150" s="92">
        <v>0</v>
      </c>
      <c r="E150" s="92">
        <v>33180</v>
      </c>
      <c r="F150" s="92">
        <v>0</v>
      </c>
      <c r="G150" s="92">
        <v>0</v>
      </c>
    </row>
    <row r="151" spans="1:7" x14ac:dyDescent="0.35">
      <c r="A151" s="78" t="s">
        <v>82</v>
      </c>
      <c r="B151" s="78"/>
      <c r="C151" s="78">
        <v>0</v>
      </c>
      <c r="D151" s="78">
        <v>0</v>
      </c>
      <c r="E151" s="78">
        <v>33180</v>
      </c>
      <c r="F151" s="95">
        <v>0</v>
      </c>
      <c r="G151" s="95">
        <v>0</v>
      </c>
    </row>
    <row r="152" spans="1:7" x14ac:dyDescent="0.35">
      <c r="A152" s="78" t="s">
        <v>90</v>
      </c>
      <c r="B152" s="78"/>
      <c r="C152" s="78">
        <v>0</v>
      </c>
      <c r="D152" s="78">
        <v>0</v>
      </c>
      <c r="E152" s="78">
        <v>30920</v>
      </c>
      <c r="F152" s="95">
        <v>0</v>
      </c>
      <c r="G152" s="95">
        <v>0</v>
      </c>
    </row>
    <row r="153" spans="1:7" x14ac:dyDescent="0.35">
      <c r="A153" s="78" t="s">
        <v>83</v>
      </c>
      <c r="B153" s="78"/>
      <c r="C153" s="78">
        <v>0</v>
      </c>
      <c r="D153" s="78">
        <v>0</v>
      </c>
      <c r="E153" s="78">
        <v>2260</v>
      </c>
      <c r="F153" s="95">
        <v>0</v>
      </c>
      <c r="G153" s="95">
        <v>0</v>
      </c>
    </row>
  </sheetData>
  <mergeCells count="1">
    <mergeCell ref="A2:G2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A. Račun prihoda i rashoda</vt:lpstr>
      <vt:lpstr>Rashodi prema funkcijskoj kl</vt:lpstr>
      <vt:lpstr>Račun financiranja</vt:lpstr>
      <vt:lpstr>C. Preneseni višak manjak</vt:lpstr>
      <vt:lpstr>POSEBNI DIO</vt:lpstr>
      <vt:lpstr>'C. Preneseni višak manjak'!Podrucje_ispisa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Đurđica Kuharski Tončić</cp:lastModifiedBy>
  <cp:lastPrinted>2022-12-22T09:23:46Z</cp:lastPrinted>
  <dcterms:created xsi:type="dcterms:W3CDTF">2022-08-12T12:51:27Z</dcterms:created>
  <dcterms:modified xsi:type="dcterms:W3CDTF">2022-12-22T09:24:14Z</dcterms:modified>
</cp:coreProperties>
</file>