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2/"/>
    </mc:Choice>
  </mc:AlternateContent>
  <xr:revisionPtr revIDLastSave="1" documentId="8_{3BBC4E31-421B-49D0-9555-B239BC336DD1}" xr6:coauthVersionLast="47" xr6:coauthVersionMax="47" xr10:uidLastSave="{5467026B-51F8-4303-92F2-1F2295A027A9}"/>
  <bookViews>
    <workbookView xWindow="-110" yWindow="-110" windowWidth="19420" windowHeight="10420" activeTab="3" xr2:uid="{00000000-000D-0000-FFFF-FFFF00000000}"/>
  </bookViews>
  <sheets>
    <sheet name="SAŽETAK" sheetId="4" r:id="rId1"/>
    <sheet name="OPĆI DIO" sheetId="1" r:id="rId2"/>
    <sheet name="POSEBAN DIO" sheetId="2" state="hidden" r:id="rId3"/>
    <sheet name="POSEBAN DIO-" sheetId="5" r:id="rId4"/>
    <sheet name="List3" sheetId="3" r:id="rId5"/>
  </sheets>
  <definedNames>
    <definedName name="_xlnm.Print_Area" localSheetId="1">'OPĆI DIO'!$A$1:$E$68</definedName>
    <definedName name="_xlnm.Print_Area" localSheetId="0">SAŽETAK!$A$1:$I$40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I34" i="4" l="1"/>
  <c r="D66" i="1" l="1"/>
  <c r="D62" i="1"/>
  <c r="D61" i="1"/>
  <c r="E65" i="1"/>
  <c r="D65" i="1" s="1"/>
  <c r="E64" i="1"/>
  <c r="D64" i="1" s="1"/>
  <c r="E63" i="1"/>
  <c r="C64" i="1"/>
  <c r="C63" i="1"/>
  <c r="D63" i="1" s="1"/>
  <c r="E53" i="1"/>
  <c r="E52" i="1" s="1"/>
  <c r="D28" i="1" l="1"/>
  <c r="D29" i="1"/>
  <c r="D30" i="1"/>
  <c r="D32" i="1"/>
  <c r="D35" i="1"/>
  <c r="D33" i="1" s="1"/>
  <c r="D37" i="1"/>
  <c r="D36" i="1" s="1"/>
  <c r="D8" i="1"/>
  <c r="D12" i="1"/>
  <c r="D17" i="1"/>
  <c r="D19" i="1"/>
  <c r="D21" i="1"/>
  <c r="E32" i="1"/>
  <c r="E24" i="1"/>
  <c r="E45" i="1"/>
  <c r="E44" i="1"/>
  <c r="E37" i="1"/>
  <c r="E35" i="1"/>
  <c r="E30" i="1"/>
  <c r="E29" i="1"/>
  <c r="E28" i="1"/>
  <c r="E26" i="1"/>
  <c r="E25" i="1"/>
  <c r="D45" i="1"/>
  <c r="D44" i="1"/>
  <c r="C45" i="1"/>
  <c r="C37" i="1"/>
  <c r="C35" i="1"/>
  <c r="C32" i="1"/>
  <c r="C30" i="1"/>
  <c r="C29" i="1"/>
  <c r="C28" i="1"/>
  <c r="C26" i="1"/>
  <c r="C25" i="1"/>
  <c r="C24" i="1"/>
  <c r="E10" i="1"/>
  <c r="D10" i="1" s="1"/>
  <c r="E14" i="1"/>
  <c r="E16" i="1"/>
  <c r="D26" i="1" l="1"/>
  <c r="D24" i="1"/>
  <c r="E23" i="1"/>
  <c r="D25" i="1"/>
  <c r="D23" i="1" s="1"/>
  <c r="D27" i="1"/>
  <c r="E20" i="1"/>
  <c r="E18" i="1"/>
  <c r="E15" i="1"/>
  <c r="E13" i="1"/>
  <c r="E11" i="1"/>
  <c r="E7" i="1"/>
  <c r="C14" i="1"/>
  <c r="D14" i="1" s="1"/>
  <c r="C9" i="1"/>
  <c r="D9" i="1" s="1"/>
  <c r="C16" i="1"/>
  <c r="D16" i="1" s="1"/>
  <c r="I17" i="4" l="1"/>
  <c r="C7" i="1"/>
  <c r="D7" i="1"/>
  <c r="E6" i="1"/>
  <c r="I16" i="4" s="1"/>
  <c r="D67" i="1" l="1"/>
  <c r="C67" i="1" l="1"/>
  <c r="E22" i="2" l="1"/>
  <c r="E21" i="2" s="1"/>
  <c r="C22" i="2"/>
  <c r="C21" i="2" s="1"/>
  <c r="C20" i="2" s="1"/>
  <c r="C27" i="1"/>
  <c r="D16" i="2" l="1"/>
  <c r="D123" i="2"/>
  <c r="D122" i="2" s="1"/>
  <c r="D121" i="2" s="1"/>
  <c r="E124" i="2"/>
  <c r="D111" i="2"/>
  <c r="D89" i="2"/>
  <c r="E82" i="2"/>
  <c r="E81" i="2" s="1"/>
  <c r="E80" i="2" s="1"/>
  <c r="D82" i="2"/>
  <c r="D81" i="2" s="1"/>
  <c r="D80" i="2" s="1"/>
  <c r="C123" i="2"/>
  <c r="C122" i="2" s="1"/>
  <c r="C121" i="2" s="1"/>
  <c r="C16" i="2"/>
  <c r="E16" i="2" s="1"/>
  <c r="E123" i="2" l="1"/>
  <c r="E122" i="2" s="1"/>
  <c r="E121" i="2" s="1"/>
  <c r="C20" i="1"/>
  <c r="G17" i="4" l="1"/>
  <c r="H17" i="4" s="1"/>
  <c r="D20" i="1"/>
  <c r="D113" i="2"/>
  <c r="D41" i="2"/>
  <c r="D33" i="2"/>
  <c r="E108" i="2"/>
  <c r="D40" i="2" l="1"/>
  <c r="D39" i="2" s="1"/>
  <c r="D45" i="2"/>
  <c r="D44" i="2" s="1"/>
  <c r="D107" i="2"/>
  <c r="D86" i="2"/>
  <c r="D85" i="2" s="1"/>
  <c r="D84" i="2" s="1"/>
  <c r="D77" i="2"/>
  <c r="D74" i="2"/>
  <c r="D68" i="2"/>
  <c r="D65" i="2"/>
  <c r="D57" i="2"/>
  <c r="D54" i="2"/>
  <c r="D51" i="2"/>
  <c r="D28" i="2"/>
  <c r="D25" i="2" s="1"/>
  <c r="D24" i="2" s="1"/>
  <c r="D12" i="2"/>
  <c r="D53" i="1"/>
  <c r="D52" i="1" s="1"/>
  <c r="D43" i="1"/>
  <c r="D41" i="1"/>
  <c r="D79" i="2" l="1"/>
  <c r="D73" i="2"/>
  <c r="D72" i="2" s="1"/>
  <c r="D71" i="2" s="1"/>
  <c r="D40" i="1"/>
  <c r="D11" i="2"/>
  <c r="D64" i="2"/>
  <c r="D63" i="2" s="1"/>
  <c r="D62" i="2" s="1"/>
  <c r="D50" i="2"/>
  <c r="D49" i="2" s="1"/>
  <c r="D48" i="2" s="1"/>
  <c r="D10" i="2" l="1"/>
  <c r="D9" i="2" s="1"/>
  <c r="E77" i="2"/>
  <c r="E57" i="2"/>
  <c r="E33" i="1" l="1"/>
  <c r="E27" i="1"/>
  <c r="E68" i="2"/>
  <c r="E74" i="2"/>
  <c r="E73" i="2" s="1"/>
  <c r="E72" i="2" s="1"/>
  <c r="E71" i="2" s="1"/>
  <c r="E54" i="2"/>
  <c r="E86" i="2"/>
  <c r="E65" i="2"/>
  <c r="E51" i="2"/>
  <c r="E28" i="2"/>
  <c r="E12" i="2"/>
  <c r="E11" i="2" s="1"/>
  <c r="E10" i="2" s="1"/>
  <c r="E64" i="2" l="1"/>
  <c r="E63" i="2" s="1"/>
  <c r="E62" i="2" s="1"/>
  <c r="C57" i="2"/>
  <c r="E31" i="4" l="1"/>
  <c r="G31" i="4" l="1"/>
  <c r="C86" i="2" l="1"/>
  <c r="C41" i="2"/>
  <c r="E41" i="2" s="1"/>
  <c r="E40" i="2" s="1"/>
  <c r="E39" i="2" s="1"/>
  <c r="C53" i="1" l="1"/>
  <c r="E116" i="2"/>
  <c r="E115" i="2" s="1"/>
  <c r="D116" i="2"/>
  <c r="D115" i="2" s="1"/>
  <c r="D110" i="2"/>
  <c r="D109" i="2" s="1"/>
  <c r="D105" i="2"/>
  <c r="D102" i="2" s="1"/>
  <c r="D101" i="2" s="1"/>
  <c r="E105" i="2"/>
  <c r="C105" i="2"/>
  <c r="C89" i="2"/>
  <c r="E89" i="2" s="1"/>
  <c r="E85" i="2" s="1"/>
  <c r="E84" i="2" s="1"/>
  <c r="E79" i="2" s="1"/>
  <c r="C68" i="2"/>
  <c r="D100" i="2" l="1"/>
  <c r="D8" i="2" s="1"/>
  <c r="D7" i="2" s="1"/>
  <c r="D6" i="2" s="1"/>
  <c r="C52" i="1"/>
  <c r="E34" i="4"/>
  <c r="C117" i="2" l="1"/>
  <c r="C116" i="2" s="1"/>
  <c r="C115" i="2" s="1"/>
  <c r="C111" i="2"/>
  <c r="E111" i="2" s="1"/>
  <c r="C113" i="2"/>
  <c r="E113" i="2" s="1"/>
  <c r="C107" i="2"/>
  <c r="E107" i="2" s="1"/>
  <c r="E102" i="2" s="1"/>
  <c r="E101" i="2" s="1"/>
  <c r="C103" i="2"/>
  <c r="C98" i="2"/>
  <c r="C97" i="2" s="1"/>
  <c r="C96" i="2" s="1"/>
  <c r="C94" i="2"/>
  <c r="C93" i="2" s="1"/>
  <c r="C92" i="2" s="1"/>
  <c r="C82" i="2"/>
  <c r="C81" i="2" s="1"/>
  <c r="C80" i="2" s="1"/>
  <c r="C74" i="2"/>
  <c r="C77" i="2"/>
  <c r="C65" i="2"/>
  <c r="C59" i="2"/>
  <c r="E59" i="2" s="1"/>
  <c r="E50" i="2" s="1"/>
  <c r="E49" i="2" s="1"/>
  <c r="E48" i="2" s="1"/>
  <c r="C54" i="2"/>
  <c r="C51" i="2"/>
  <c r="C46" i="2"/>
  <c r="C40" i="2"/>
  <c r="C39" i="2" s="1"/>
  <c r="C37" i="2"/>
  <c r="C35" i="2"/>
  <c r="C33" i="2"/>
  <c r="E33" i="2" s="1"/>
  <c r="E25" i="2" s="1"/>
  <c r="E24" i="2" s="1"/>
  <c r="C28" i="2"/>
  <c r="C26" i="2"/>
  <c r="C12" i="2"/>
  <c r="C41" i="1"/>
  <c r="E41" i="1" s="1"/>
  <c r="C43" i="1"/>
  <c r="E43" i="1" s="1"/>
  <c r="C38" i="1"/>
  <c r="C36" i="1"/>
  <c r="E20" i="2" l="1"/>
  <c r="C45" i="2"/>
  <c r="C44" i="2" s="1"/>
  <c r="E46" i="2"/>
  <c r="E45" i="2" s="1"/>
  <c r="E44" i="2" s="1"/>
  <c r="C50" i="2"/>
  <c r="C49" i="2" s="1"/>
  <c r="C48" i="2" s="1"/>
  <c r="C102" i="2"/>
  <c r="C101" i="2" s="1"/>
  <c r="C110" i="2"/>
  <c r="C85" i="2"/>
  <c r="C84" i="2" s="1"/>
  <c r="C79" i="2" s="1"/>
  <c r="C73" i="2"/>
  <c r="C72" i="2" s="1"/>
  <c r="C71" i="2" s="1"/>
  <c r="C11" i="2"/>
  <c r="C10" i="2" s="1"/>
  <c r="C40" i="1"/>
  <c r="C64" i="2"/>
  <c r="C63" i="2" s="1"/>
  <c r="C62" i="2" s="1"/>
  <c r="C91" i="2"/>
  <c r="C25" i="2"/>
  <c r="C24" i="2" s="1"/>
  <c r="G20" i="4" l="1"/>
  <c r="E40" i="1"/>
  <c r="E9" i="2"/>
  <c r="C9" i="2"/>
  <c r="C109" i="2"/>
  <c r="E109" i="2" s="1"/>
  <c r="E100" i="2" s="1"/>
  <c r="E110" i="2"/>
  <c r="C15" i="1"/>
  <c r="D15" i="1" s="1"/>
  <c r="C11" i="1"/>
  <c r="C13" i="1"/>
  <c r="D13" i="1" s="1"/>
  <c r="H34" i="4"/>
  <c r="G34" i="4"/>
  <c r="F27" i="4"/>
  <c r="G27" i="4"/>
  <c r="H27" i="4"/>
  <c r="I27" i="4"/>
  <c r="E27" i="4"/>
  <c r="F18" i="4"/>
  <c r="F39" i="4" s="1"/>
  <c r="E18" i="4"/>
  <c r="I20" i="4" l="1"/>
  <c r="H20" i="4" s="1"/>
  <c r="D11" i="1"/>
  <c r="D6" i="1" s="1"/>
  <c r="C6" i="1"/>
  <c r="G16" i="4" s="1"/>
  <c r="E8" i="2"/>
  <c r="E7" i="2" s="1"/>
  <c r="E6" i="2" s="1"/>
  <c r="C100" i="2"/>
  <c r="C8" i="2" s="1"/>
  <c r="C7" i="2" s="1"/>
  <c r="C6" i="2" s="1"/>
  <c r="E15" i="4"/>
  <c r="E38" i="4" s="1"/>
  <c r="F31" i="4"/>
  <c r="F34" i="4"/>
  <c r="E39" i="4"/>
  <c r="F15" i="4"/>
  <c r="C33" i="1"/>
  <c r="C23" i="1"/>
  <c r="C22" i="1" s="1"/>
  <c r="G19" i="4" s="1"/>
  <c r="G18" i="4" s="1"/>
  <c r="C18" i="1"/>
  <c r="D18" i="1" s="1"/>
  <c r="G15" i="4" l="1"/>
  <c r="G38" i="4" s="1"/>
  <c r="H16" i="4"/>
  <c r="H15" i="4" s="1"/>
  <c r="H38" i="4" s="1"/>
  <c r="F38" i="4"/>
  <c r="F40" i="4" s="1"/>
  <c r="E40" i="4"/>
  <c r="E21" i="4"/>
  <c r="F21" i="4"/>
  <c r="G39" i="4"/>
  <c r="I15" i="4" l="1"/>
  <c r="G40" i="4"/>
  <c r="I38" i="4"/>
  <c r="E67" i="1"/>
  <c r="G21" i="4"/>
  <c r="D22" i="1" l="1"/>
  <c r="E36" i="1"/>
  <c r="E38" i="1"/>
  <c r="E22" i="1" l="1"/>
  <c r="I19" i="4" s="1"/>
  <c r="H19" i="4" s="1"/>
  <c r="H18" i="4" s="1"/>
  <c r="I18" i="4" s="1"/>
  <c r="I39" i="4" s="1"/>
  <c r="H39" i="4" l="1"/>
  <c r="H40" i="4" s="1"/>
  <c r="I40" i="4" s="1"/>
  <c r="H21" i="4"/>
  <c r="I21" i="4" s="1"/>
</calcChain>
</file>

<file path=xl/sharedStrings.xml><?xml version="1.0" encoding="utf-8"?>
<sst xmlns="http://schemas.openxmlformats.org/spreadsheetml/2006/main" count="736" uniqueCount="225">
  <si>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</si>
  <si>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</si>
  <si>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</si>
  <si>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</si>
  <si>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</si>
  <si>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</si>
  <si>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</si>
  <si>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</si>
  <si>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</si>
  <si>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</si>
  <si>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</si>
  <si>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</si>
  <si>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</si>
  <si>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</si>
  <si>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</si>
  <si>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</si>
  <si>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</si>
  <si>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</si>
  <si>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</si>
  <si>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</si>
  <si>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</si>
  <si>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</si>
  <si>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</si>
  <si>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</si>
  <si>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</si>
  <si>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</si>
  <si>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II. POSEBNI DIO</t>
  </si>
  <si>
    <t>Članak 2.</t>
  </si>
  <si>
    <t>Ekonomska klasifikacija</t>
  </si>
  <si>
    <t>A. RAČUN PRIHODA I RASHODA</t>
  </si>
  <si>
    <t>6</t>
  </si>
  <si>
    <t>Prihodi poslovanja</t>
  </si>
  <si>
    <t>Pomoći iz inozemstva i od subjekata unutar općeg proračuna</t>
  </si>
  <si>
    <t>Prihodi od imovine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</si>
  <si>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</si>
  <si>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</si>
  <si>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</si>
  <si>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</si>
  <si>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</si>
  <si>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7</t>
  </si>
  <si>
    <t>Prihodi od prodaje nefinancijske imovine</t>
  </si>
  <si>
    <t>3</t>
  </si>
  <si>
    <t>Rashodi poslovanja</t>
  </si>
  <si>
    <t>324</t>
  </si>
  <si>
    <t xml:space="preserve">Naknade troškova osobama izvan radnog odnosa                                                        </t>
  </si>
  <si>
    <t>342</t>
  </si>
  <si>
    <t xml:space="preserve">Kamate za primljene kredite i zajmove                                                               </t>
  </si>
  <si>
    <t>4</t>
  </si>
  <si>
    <t>Rashodi za nabavu nefinancijske imovine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</si>
  <si>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</si>
  <si>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</si>
  <si>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</si>
  <si>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</si>
  <si>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</si>
  <si>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</si>
  <si>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</si>
  <si>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</si>
  <si>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</si>
  <si>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</si>
  <si>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</si>
  <si>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</si>
  <si>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</si>
  <si>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</si>
  <si>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</si>
  <si>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</si>
  <si>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</si>
  <si>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</si>
  <si>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4. </t>
  </si>
  <si>
    <t>POMOĆI</t>
  </si>
  <si>
    <t>Prihodi iz nadležnog proračuna i od HZZO-a temeljem ugovornih obveza</t>
  </si>
  <si>
    <t>Prihodi iz nadležnog proračuna za financiranje redovne djelatnosti proračunskih korisnika</t>
  </si>
  <si>
    <t>I. OPĆI DIO</t>
  </si>
  <si>
    <t>Članak 1.</t>
  </si>
  <si>
    <t xml:space="preserve">A. RAČUN PRIHODA I RASHODA </t>
  </si>
  <si>
    <t>Prihodi ukupno</t>
  </si>
  <si>
    <t>Rashodi ukupno</t>
  </si>
  <si>
    <t>RAZLIKA − VIŠAK/MANJAK</t>
  </si>
  <si>
    <t>NETO ZADUŽIVANJE/FINANCIRANJE</t>
  </si>
  <si>
    <t/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</si>
  <si>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</si>
  <si>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</si>
  <si>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</si>
  <si>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</si>
  <si>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</si>
  <si>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</si>
  <si>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</si>
  <si>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</si>
  <si>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</si>
  <si>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</si>
  <si>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 xml:space="preserve">Članak 3. </t>
  </si>
  <si>
    <t>III. ZAVRŠNE ODREDBE</t>
  </si>
  <si>
    <t>Članak 4.</t>
  </si>
  <si>
    <t>Proračunski korisnik 46149 DJEČJI VRTIĆ IZVOR SAMOBOR</t>
  </si>
  <si>
    <t>Program 4090 DRUŠTVENA BRIGA O DJECI PREDŠKOLSKE DOBI</t>
  </si>
  <si>
    <t>Aktivnost A409001 Redovna djelatnost dječjeg vrtića</t>
  </si>
  <si>
    <t>Izvor 1.1. OPĆI PRIHODI I PRIMICI</t>
  </si>
  <si>
    <t>FUNKCIJSKA KLASIFIKACIJA 0911 Predškolsko obrazovanje</t>
  </si>
  <si>
    <t>Izvor 3.4. PRIHODI ZA POSEBNE NAMJENE</t>
  </si>
  <si>
    <t>37</t>
  </si>
  <si>
    <t>Naknade građanima i kućanstvima na temelju osiguranja i druge naknade</t>
  </si>
  <si>
    <t>372</t>
  </si>
  <si>
    <t>Ostale naknade građanima i kućanstvima iz proračuna</t>
  </si>
  <si>
    <t>Izvor 5.6. DONACIJE</t>
  </si>
  <si>
    <t>A409005</t>
  </si>
  <si>
    <t>Posebni program - Montessori</t>
  </si>
  <si>
    <t>A409006</t>
  </si>
  <si>
    <t>Poseban program - rano učenje njemačkog jezika</t>
  </si>
  <si>
    <t>A409007</t>
  </si>
  <si>
    <t>Kraći program - igraonice</t>
  </si>
  <si>
    <t>A409008</t>
  </si>
  <si>
    <t>Programi javnih potreba - predškola i TUR</t>
  </si>
  <si>
    <t>Izvor 4.7. POMOĆI</t>
  </si>
  <si>
    <t>A409009</t>
  </si>
  <si>
    <t>Stručno osposobljavanje za rad bez zasnivanja radnog odnosa</t>
  </si>
  <si>
    <t>K409001</t>
  </si>
  <si>
    <t>Nabava nefinancijske imovine</t>
  </si>
  <si>
    <t>Izvor 2.7. VLASTITI PRIHODI</t>
  </si>
  <si>
    <t>Prihodi od upravnih i administrativnih pristojbi, pristojbi po posebnim propisima i naknada</t>
  </si>
  <si>
    <t>Prihodi po posebnim propisima</t>
  </si>
  <si>
    <t>Pomoći od izvanproračunskih korisnika</t>
  </si>
  <si>
    <t>Pomoći proračunskim korsnicima iz proračuna koji im nije nadležan</t>
  </si>
  <si>
    <t>Donacije od pravnih i fizičkih osoba izvan općeg proračuna</t>
  </si>
  <si>
    <t>Izvor 3.</t>
  </si>
  <si>
    <t>POSEBNE NAMJENE</t>
  </si>
  <si>
    <t>Izvor 5.</t>
  </si>
  <si>
    <t>DONACIJE</t>
  </si>
  <si>
    <t>Glava 00440 DJEČJI VRTIĆI</t>
  </si>
  <si>
    <t xml:space="preserve">C. RASPOLOŽIVA SREDSTVA IZ PRETHODNIH GODINA </t>
  </si>
  <si>
    <t>Ostali rashodi</t>
  </si>
  <si>
    <t>Kazne, penali i naknade štete</t>
  </si>
  <si>
    <t>Rashodi za nabavu neproizvedene dugotrajne imovine</t>
  </si>
  <si>
    <t>Nematerijalna imovina</t>
  </si>
  <si>
    <t>Izvor 6.4. PRIHODI OD NEFINANCIJSKE IMOVINE</t>
  </si>
  <si>
    <t>Izvor 6.</t>
  </si>
  <si>
    <t>PRIHODI OD NEFINANCIJSKE IMOVINE</t>
  </si>
  <si>
    <t>Proračun 2019.</t>
  </si>
  <si>
    <t>Izvršenje 2018.</t>
  </si>
  <si>
    <t>Izmjena</t>
  </si>
  <si>
    <t>Prihodi od prodaje proizvedene dugotrajne imovine</t>
  </si>
  <si>
    <t>Novi plan 2022.</t>
  </si>
  <si>
    <t>Financijski plan 2022.</t>
  </si>
  <si>
    <t>U članku 2. stupac Financijski plan 2022. mijenja se kako slijedi:</t>
  </si>
  <si>
    <t>U članku 3. stupac Financijski plan 2022. mijenja se kako slijedi:</t>
  </si>
  <si>
    <t>I . izmjena i dopuna Financijskog plana 2022. godinu objavit će se na službenoj internet stranici OŠ______________________, a stupaju na snagu danom objave.</t>
  </si>
  <si>
    <t xml:space="preserve">KLASA: </t>
  </si>
  <si>
    <t xml:space="preserve">URBROJ: </t>
  </si>
  <si>
    <t>PREDSJEDNIK ŠKOLSKOG ODBORA</t>
  </si>
  <si>
    <t>ime i prezime</t>
  </si>
  <si>
    <t>BROJ KONTA</t>
  </si>
  <si>
    <t>VRSTA RASHODA / IZDATAKA</t>
  </si>
  <si>
    <t>PLANIRANO</t>
  </si>
  <si>
    <t>PROMJENA IZNOS</t>
  </si>
  <si>
    <t>PROMJENA (%)</t>
  </si>
  <si>
    <t>NOVI IZNOS</t>
  </si>
  <si>
    <t xml:space="preserve">  </t>
  </si>
  <si>
    <t>SVEUKUPNO RASHODI / IZDACI</t>
  </si>
  <si>
    <t>Korisnik   009</t>
  </si>
  <si>
    <t>OSNOVNA ŠKOLA MIHAELA ŠILOBODA</t>
  </si>
  <si>
    <t>Razdjel  004</t>
  </si>
  <si>
    <t>UPRAVNI ODJEL ZA DRUŠTVENE DJELATNOSTI</t>
  </si>
  <si>
    <t>Glava  00430</t>
  </si>
  <si>
    <t>OSNOVNE ŠKOLE</t>
  </si>
  <si>
    <t>Proračunski korisnik  14267</t>
  </si>
  <si>
    <t>Osnovna škola  Mihaela Šiloboda</t>
  </si>
  <si>
    <t>Program  4070</t>
  </si>
  <si>
    <t>DECENTRALIZIRANE FUNKCIJE</t>
  </si>
  <si>
    <t>Aktivnost  A407001</t>
  </si>
  <si>
    <t>Izvor   1.1.</t>
  </si>
  <si>
    <t>GRAD SAMOBOR-  Opći prihodi i  primici</t>
  </si>
  <si>
    <t>Funkcijska klasifikacija   0912</t>
  </si>
  <si>
    <t>Osnovno obrazovanje</t>
  </si>
  <si>
    <t>Izvor   2.9.</t>
  </si>
  <si>
    <t>OSNOVNE ŠKOLE - VLASTITI PRIHODI</t>
  </si>
  <si>
    <t>Izvor   3.1.</t>
  </si>
  <si>
    <t>GRAD SAMOBOR-POSEBNE NAMJENE</t>
  </si>
  <si>
    <t>Izvor   4.9.</t>
  </si>
  <si>
    <t>OSNOVNE ŠKOLE - PRIHODI OD POMOĆI</t>
  </si>
  <si>
    <t>Aktivnost  A407012</t>
  </si>
  <si>
    <t>Rashodi za zaposlene - OŠ Mihaela Šiloboda</t>
  </si>
  <si>
    <t>Kapitalni projekt  K407001</t>
  </si>
  <si>
    <t>Ulaganja na materijalnoj imovini</t>
  </si>
  <si>
    <t>424</t>
  </si>
  <si>
    <t>Knjige, umjetnička djela i ostale izložbene vrijednosti</t>
  </si>
  <si>
    <t>Izvor   6.5.</t>
  </si>
  <si>
    <t>OSNOVNE ŠKOLE - PRIHODI OD NEFINANCIJSKE IMOVINE</t>
  </si>
  <si>
    <t>Funkcijska klasifikacija   0960</t>
  </si>
  <si>
    <t>Dodatne usluge u obrazovanju</t>
  </si>
  <si>
    <t>Program  4071</t>
  </si>
  <si>
    <t>DODATNE POTREBE U OSNOVNOM ŠKOLSTVU</t>
  </si>
  <si>
    <t>Aktivnost  A407101</t>
  </si>
  <si>
    <t>Izborna nastava i ostale izvannastavne aktivnosti</t>
  </si>
  <si>
    <t>Izvor   5.8.</t>
  </si>
  <si>
    <t>OSNOVNE ŠKOLE - PRIHODI OD DONACIJA</t>
  </si>
  <si>
    <t>Aktivnost  A407103</t>
  </si>
  <si>
    <t>Produženi boravak i školska prehrana</t>
  </si>
  <si>
    <t>Izvor   3.9.</t>
  </si>
  <si>
    <t>OSNOVNE ŠKOLE - POSEBNE NAMJENE</t>
  </si>
  <si>
    <t>Aktivnost  A407104</t>
  </si>
  <si>
    <t>Ostali programi u osnovnom obrazovanju</t>
  </si>
  <si>
    <t>Tekući projekt  T407105</t>
  </si>
  <si>
    <t>Zaklada "Hrvatska za djecu"- školska kuhinja</t>
  </si>
  <si>
    <t>Izvor   5.1.</t>
  </si>
  <si>
    <t>GRAD SAMOBOR-PRIHODI OD DONACIJA</t>
  </si>
  <si>
    <t>Tekući projekt  T407106</t>
  </si>
  <si>
    <t>Školska shema</t>
  </si>
  <si>
    <t>Izvor   4.1.</t>
  </si>
  <si>
    <t>GRAD SAMOBOR- POMOĆI</t>
  </si>
  <si>
    <t>Tekući projekt  T407116</t>
  </si>
  <si>
    <t>Pomoćnici u nastavi financirani iz Proračuna Grada</t>
  </si>
  <si>
    <t>Tekući projekt  T407122</t>
  </si>
  <si>
    <t>Pripravništvo HZZ - OŠ M.Šiloboda</t>
  </si>
  <si>
    <t>Tekući projekt  T407133</t>
  </si>
  <si>
    <t>Vjetar u leđa - faza IV - OŠ M. Šiloboda</t>
  </si>
  <si>
    <t>I . izmjena i dopuna Financijskog plana 2022. godinu objavit će se na službenoj internet stranici OŠ Mihaela Šiloboda, a stupaju na snagu danom objave.</t>
  </si>
  <si>
    <t>U Financijskom planu OŠ Mihaela Šiloboda za 2022. godinu, u članku 1. stupac Financijski plan 2022. mijenja se kako slijedi:</t>
  </si>
  <si>
    <t>Pomoći temeljem prijenosa EU sredstva</t>
  </si>
  <si>
    <t>14267 -  OŠ MIHAELA ŠILOBODA</t>
  </si>
  <si>
    <t>424.</t>
  </si>
  <si>
    <t>Prihodi od prodaje vozila</t>
  </si>
  <si>
    <t>KLASA: 400-01/22-01/01</t>
  </si>
  <si>
    <t>TAJANA PETRINA</t>
  </si>
  <si>
    <t>PREDJSEDNICA ŠKOLSKOG ODBORA</t>
  </si>
  <si>
    <r>
      <t>I.</t>
    </r>
    <r>
      <rPr>
        <b/>
        <sz val="12"/>
        <color theme="1"/>
        <rFont val="Calibri"/>
        <family val="2"/>
        <charset val="238"/>
        <scheme val="minor"/>
      </rPr>
      <t xml:space="preserve"> IZMJENE I DOPUNE</t>
    </r>
    <r>
      <rPr>
        <b/>
        <sz val="12"/>
        <color rgb="FF000000"/>
        <rFont val="Calibri"/>
        <family val="2"/>
        <charset val="238"/>
        <scheme val="minor"/>
      </rPr>
      <t xml:space="preserve"> FINANCIJSKOG PLANA OSNOVNE ŠKOLE MIHAELA ŠILOBODA ZA  2022. GODINU</t>
    </r>
  </si>
  <si>
    <r>
      <t>Na temelju članka 29. Zakona o proračunu (Narodne novine br.144/21) i članka 26. Statuta Osnovne škole Mihaela Šiloboda,  Školski odbor  OŠ Mihaela Šiloboda na svo</t>
    </r>
    <r>
      <rPr>
        <sz val="11"/>
        <color theme="1" tint="4.9989318521683403E-2"/>
        <rFont val="Calibri"/>
        <family val="2"/>
        <charset val="238"/>
        <scheme val="minor"/>
      </rPr>
      <t>joj 15.</t>
    </r>
    <r>
      <rPr>
        <sz val="11"/>
        <color theme="1"/>
        <rFont val="Calibri"/>
        <family val="2"/>
        <charset val="238"/>
        <scheme val="minor"/>
      </rPr>
      <t xml:space="preserve"> sjednici održanoj 27. lipnja </t>
    </r>
    <r>
      <rPr>
        <sz val="11"/>
        <color theme="1" tint="4.9989318521683403E-2"/>
        <rFont val="Calibri"/>
        <family val="2"/>
        <charset val="238"/>
        <scheme val="minor"/>
      </rPr>
      <t>2022. godine</t>
    </r>
    <r>
      <rPr>
        <sz val="11"/>
        <color theme="1"/>
        <rFont val="Calibri"/>
        <family val="2"/>
        <charset val="238"/>
        <scheme val="minor"/>
      </rPr>
      <t xml:space="preserve"> donio je </t>
    </r>
  </si>
  <si>
    <t>URBROJ: 238-27-13-22-2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</si>
</sst>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[$-1041A]#,##0.00;\-\ #,##0.00"/>
    <numFmt numFmtId="165" formatCode="#,##0.00_ ;\-#,##0.00\ 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8"/>
      <color rgb="FF000000"/>
      <name val="Arial"/>
    </font>
    <font>
      <sz val="11"/>
      <name val="Calibri"/>
    </font>
    <font>
      <b/>
      <sz val="8"/>
      <color rgb="FFFFFFFF"/>
      <name val="Arial"/>
    </font>
    <font>
      <b/>
      <sz val="8"/>
      <color rgb="FF000000"/>
      <name val="Arial"/>
    </font>
  </fonts>
  <fills count="4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2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10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4" borderId="0" applyNumberFormat="0" applyFont="0" applyBorder="0" applyAlignment="0" applyProtection="0"/>
    <xf numFmtId="0" fontId="7" fillId="15" borderId="0" applyNumberFormat="0" applyFont="0" applyBorder="0" applyAlignment="0" applyProtection="0"/>
    <xf numFmtId="0" fontId="7" fillId="16" borderId="0" applyNumberFormat="0" applyFont="0" applyBorder="0" applyAlignment="0" applyProtection="0"/>
    <xf numFmtId="0" fontId="7" fillId="17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7" fillId="19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0" applyNumberFormat="0" applyAlignment="0" applyProtection="0"/>
    <xf numFmtId="0" fontId="13" fillId="11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4" applyNumberFormat="0" applyFill="0" applyAlignment="0" applyProtection="0"/>
    <xf numFmtId="0" fontId="20" fillId="30" borderId="25" applyNumberFormat="0" applyAlignment="0" applyProtection="0"/>
    <xf numFmtId="4" fontId="6" fillId="29" borderId="26" applyProtection="0">
      <alignment vertical="center"/>
    </xf>
    <xf numFmtId="4" fontId="21" fillId="29" borderId="27" applyProtection="0">
      <alignment vertical="center"/>
    </xf>
    <xf numFmtId="4" fontId="22" fillId="29" borderId="27" applyProtection="0">
      <alignment horizontal="left" vertical="center" indent="1"/>
    </xf>
    <xf numFmtId="0" fontId="22" fillId="29" borderId="27" applyNumberFormat="0" applyProtection="0">
      <alignment horizontal="left" vertical="top" indent="1"/>
    </xf>
    <xf numFmtId="4" fontId="22" fillId="31" borderId="0" applyBorder="0" applyProtection="0">
      <alignment horizontal="left" vertical="center" indent="1"/>
    </xf>
    <xf numFmtId="4" fontId="6" fillId="11" borderId="27" applyProtection="0">
      <alignment horizontal="right" vertical="center"/>
    </xf>
    <xf numFmtId="4" fontId="6" fillId="16" borderId="27" applyProtection="0">
      <alignment horizontal="right" vertical="center"/>
    </xf>
    <xf numFmtId="4" fontId="6" fillId="25" borderId="27" applyProtection="0">
      <alignment horizontal="right" vertical="center"/>
    </xf>
    <xf numFmtId="4" fontId="6" fillId="19" borderId="27" applyProtection="0">
      <alignment horizontal="right" vertical="center"/>
    </xf>
    <xf numFmtId="4" fontId="6" fillId="23" borderId="27" applyProtection="0">
      <alignment horizontal="right" vertical="center"/>
    </xf>
    <xf numFmtId="4" fontId="6" fillId="27" borderId="27" applyProtection="0">
      <alignment horizontal="right" vertical="center"/>
    </xf>
    <xf numFmtId="4" fontId="6" fillId="26" borderId="27" applyProtection="0">
      <alignment horizontal="right" vertical="center"/>
    </xf>
    <xf numFmtId="4" fontId="6" fillId="32" borderId="27" applyProtection="0">
      <alignment horizontal="right" vertical="center"/>
    </xf>
    <xf numFmtId="4" fontId="6" fillId="17" borderId="27" applyProtection="0">
      <alignment horizontal="right" vertical="center"/>
    </xf>
    <xf numFmtId="4" fontId="22" fillId="0" borderId="28" applyFill="0" applyProtection="0">
      <alignment horizontal="left" vertical="center" indent="1"/>
    </xf>
    <xf numFmtId="4" fontId="6" fillId="14" borderId="0" applyBorder="0" applyProtection="0">
      <alignment horizontal="left" vertical="center" indent="1"/>
    </xf>
    <xf numFmtId="4" fontId="23" fillId="33" borderId="0" applyBorder="0" applyProtection="0">
      <alignment horizontal="left" vertical="center" indent="1"/>
    </xf>
    <xf numFmtId="4" fontId="22" fillId="31" borderId="27" applyProtection="0">
      <alignment horizontal="center" vertical="top"/>
    </xf>
    <xf numFmtId="4" fontId="6" fillId="14" borderId="0" applyBorder="0" applyProtection="0">
      <alignment horizontal="left" vertical="center" indent="1"/>
    </xf>
    <xf numFmtId="4" fontId="6" fillId="31" borderId="0" applyBorder="0" applyProtection="0">
      <alignment horizontal="left" vertical="center" indent="1"/>
    </xf>
    <xf numFmtId="0" fontId="6" fillId="33" borderId="27" applyNumberFormat="0" applyProtection="0">
      <alignment horizontal="left" vertical="center" indent="1"/>
    </xf>
    <xf numFmtId="0" fontId="6" fillId="33" borderId="27" applyNumberFormat="0" applyProtection="0">
      <alignment horizontal="left" vertical="top" indent="1"/>
    </xf>
    <xf numFmtId="0" fontId="6" fillId="31" borderId="27" applyNumberFormat="0" applyProtection="0">
      <alignment horizontal="left" vertical="center" indent="1"/>
    </xf>
    <xf numFmtId="0" fontId="6" fillId="31" borderId="27" applyNumberFormat="0" applyProtection="0">
      <alignment horizontal="left" vertical="top" indent="1"/>
    </xf>
    <xf numFmtId="0" fontId="6" fillId="18" borderId="27" applyNumberFormat="0" applyProtection="0">
      <alignment horizontal="left" vertical="center" indent="1"/>
    </xf>
    <xf numFmtId="0" fontId="6" fillId="18" borderId="27" applyNumberFormat="0" applyProtection="0">
      <alignment horizontal="left" vertical="top" indent="1"/>
    </xf>
    <xf numFmtId="0" fontId="24" fillId="14" borderId="27" applyNumberFormat="0" applyProtection="0">
      <alignment horizontal="left" vertical="center" indent="1"/>
    </xf>
    <xf numFmtId="0" fontId="24" fillId="14" borderId="27" applyNumberFormat="0" applyProtection="0">
      <alignment horizontal="left" vertical="center" indent="1"/>
    </xf>
    <xf numFmtId="0" fontId="6" fillId="14" borderId="27" applyNumberFormat="0" applyProtection="0">
      <alignment horizontal="left" vertical="top" indent="1"/>
    </xf>
    <xf numFmtId="0" fontId="6" fillId="0" borderId="0" applyNumberFormat="0" applyBorder="0" applyProtection="0"/>
    <xf numFmtId="4" fontId="6" fillId="34" borderId="27" applyProtection="0">
      <alignment vertical="center"/>
    </xf>
    <xf numFmtId="4" fontId="25" fillId="34" borderId="27" applyProtection="0">
      <alignment vertical="center"/>
    </xf>
    <xf numFmtId="4" fontId="6" fillId="34" borderId="27" applyProtection="0">
      <alignment horizontal="left" vertical="center" indent="1"/>
    </xf>
    <xf numFmtId="0" fontId="6" fillId="34" borderId="27" applyNumberFormat="0" applyProtection="0">
      <alignment horizontal="left" vertical="top" indent="1"/>
    </xf>
    <xf numFmtId="4" fontId="6" fillId="35" borderId="26" applyProtection="0">
      <alignment horizontal="right" vertical="center"/>
    </xf>
    <xf numFmtId="4" fontId="25" fillId="14" borderId="27" applyProtection="0">
      <alignment horizontal="right" vertical="center"/>
    </xf>
    <xf numFmtId="4" fontId="6" fillId="31" borderId="27" applyProtection="0">
      <alignment horizontal="left" vertical="center" indent="1"/>
    </xf>
    <xf numFmtId="0" fontId="22" fillId="31" borderId="27" applyNumberFormat="0" applyProtection="0">
      <alignment horizontal="center" vertical="top" wrapText="1"/>
    </xf>
    <xf numFmtId="4" fontId="26" fillId="35" borderId="0" applyBorder="0" applyProtection="0">
      <alignment horizontal="left" vertical="center" indent="1"/>
    </xf>
    <xf numFmtId="4" fontId="27" fillId="14" borderId="27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15" borderId="20" applyNumberFormat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0" fontId="36" fillId="8" borderId="1" xfId="6" applyFont="1" applyFill="1" applyBorder="1" applyAlignment="1">
      <alignment vertical="center" wrapText="1"/>
    </xf>
    <xf numFmtId="0" fontId="36" fillId="8" borderId="2" xfId="6" applyFont="1" applyFill="1" applyBorder="1" applyAlignment="1">
      <alignment vertical="center" wrapText="1"/>
    </xf>
    <xf numFmtId="0" fontId="38" fillId="0" borderId="0" xfId="0" applyFont="1"/>
    <xf numFmtId="3" fontId="33" fillId="8" borderId="2" xfId="0" applyNumberFormat="1" applyFont="1" applyFill="1" applyBorder="1" applyAlignment="1" applyProtection="1">
      <alignment horizontal="center" vertical="center" wrapText="1"/>
    </xf>
    <xf numFmtId="3" fontId="33" fillId="8" borderId="3" xfId="0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Alignment="1">
      <alignment vertical="center"/>
    </xf>
    <xf numFmtId="3" fontId="31" fillId="2" borderId="0" xfId="1" applyNumberFormat="1" applyFont="1" applyFill="1" applyAlignment="1">
      <alignment vertical="center"/>
    </xf>
    <xf numFmtId="0" fontId="31" fillId="3" borderId="0" xfId="1" applyFont="1" applyFill="1" applyAlignment="1">
      <alignment vertical="center"/>
    </xf>
    <xf numFmtId="3" fontId="31" fillId="3" borderId="0" xfId="1" applyNumberFormat="1" applyFont="1" applyFill="1" applyAlignment="1">
      <alignment vertical="center"/>
    </xf>
    <xf numFmtId="0" fontId="32" fillId="4" borderId="0" xfId="1" applyFont="1" applyFill="1" applyAlignment="1">
      <alignment vertical="center"/>
    </xf>
    <xf numFmtId="3" fontId="32" fillId="4" borderId="0" xfId="1" applyNumberFormat="1" applyFont="1" applyFill="1" applyAlignment="1">
      <alignment vertical="center"/>
    </xf>
    <xf numFmtId="0" fontId="32" fillId="5" borderId="0" xfId="1" applyFont="1" applyFill="1" applyAlignment="1">
      <alignment vertical="center"/>
    </xf>
    <xf numFmtId="3" fontId="32" fillId="5" borderId="0" xfId="1" applyNumberFormat="1" applyFont="1" applyFill="1" applyAlignment="1">
      <alignment vertical="center"/>
    </xf>
    <xf numFmtId="0" fontId="32" fillId="6" borderId="0" xfId="1" applyFont="1" applyFill="1" applyAlignment="1">
      <alignment vertical="center"/>
    </xf>
    <xf numFmtId="3" fontId="32" fillId="6" borderId="0" xfId="1" applyNumberFormat="1" applyFont="1" applyFill="1" applyAlignment="1">
      <alignment vertical="center"/>
    </xf>
    <xf numFmtId="0" fontId="32" fillId="7" borderId="0" xfId="1" applyFont="1" applyFill="1" applyAlignment="1">
      <alignment vertical="center"/>
    </xf>
    <xf numFmtId="3" fontId="32" fillId="7" borderId="0" xfId="1" applyNumberFormat="1" applyFont="1" applyFill="1" applyAlignment="1">
      <alignment vertical="center"/>
    </xf>
    <xf numFmtId="0" fontId="33" fillId="0" borderId="0" xfId="1" applyFont="1" applyAlignment="1">
      <alignment vertical="center" wrapText="1"/>
    </xf>
    <xf numFmtId="3" fontId="33" fillId="0" borderId="0" xfId="1" applyNumberFormat="1" applyFont="1" applyAlignment="1">
      <alignment vertical="center"/>
    </xf>
    <xf numFmtId="0" fontId="34" fillId="0" borderId="0" xfId="1" applyFont="1" applyAlignment="1">
      <alignment vertical="center" wrapText="1"/>
    </xf>
    <xf numFmtId="3" fontId="34" fillId="0" borderId="0" xfId="1" applyNumberFormat="1" applyFont="1" applyAlignment="1">
      <alignment vertical="center"/>
    </xf>
    <xf numFmtId="0" fontId="34" fillId="0" borderId="0" xfId="1" applyFont="1" applyAlignment="1">
      <alignment horizontal="left" vertical="center" wrapText="1"/>
    </xf>
    <xf numFmtId="0" fontId="38" fillId="0" borderId="0" xfId="0" applyFont="1" applyAlignment="1">
      <alignment vertical="center"/>
    </xf>
    <xf numFmtId="4" fontId="31" fillId="9" borderId="0" xfId="1" applyNumberFormat="1" applyFont="1" applyFill="1" applyAlignment="1">
      <alignment vertical="center"/>
    </xf>
    <xf numFmtId="4" fontId="31" fillId="9" borderId="0" xfId="1" applyNumberFormat="1" applyFont="1" applyFill="1" applyAlignment="1">
      <alignment vertical="center" wrapText="1"/>
    </xf>
    <xf numFmtId="3" fontId="31" fillId="9" borderId="0" xfId="1" applyNumberFormat="1" applyFont="1" applyFill="1" applyAlignment="1">
      <alignment vertical="center"/>
    </xf>
    <xf numFmtId="3" fontId="33" fillId="0" borderId="0" xfId="1" applyNumberFormat="1" applyFont="1" applyAlignment="1">
      <alignment horizontal="left" vertical="top"/>
    </xf>
    <xf numFmtId="4" fontId="33" fillId="0" borderId="0" xfId="1" applyNumberFormat="1" applyFont="1" applyAlignment="1">
      <alignment vertical="center" wrapText="1"/>
    </xf>
    <xf numFmtId="3" fontId="34" fillId="0" borderId="0" xfId="1" applyNumberFormat="1" applyFont="1" applyAlignment="1">
      <alignment horizontal="left" vertical="top"/>
    </xf>
    <xf numFmtId="4" fontId="34" fillId="0" borderId="0" xfId="1" applyNumberFormat="1" applyFont="1" applyAlignment="1">
      <alignment vertical="center" wrapText="1"/>
    </xf>
    <xf numFmtId="4" fontId="33" fillId="0" borderId="0" xfId="1" applyNumberFormat="1" applyFont="1" applyAlignment="1">
      <alignment vertical="center"/>
    </xf>
    <xf numFmtId="4" fontId="34" fillId="0" borderId="0" xfId="1" applyNumberFormat="1" applyFont="1" applyAlignment="1">
      <alignment vertical="center"/>
    </xf>
    <xf numFmtId="3" fontId="34" fillId="0" borderId="0" xfId="1" applyNumberFormat="1" applyFont="1" applyAlignment="1">
      <alignment horizontal="left" vertical="center"/>
    </xf>
    <xf numFmtId="0" fontId="34" fillId="0" borderId="0" xfId="1" applyFont="1" applyAlignment="1">
      <alignment vertical="center"/>
    </xf>
    <xf numFmtId="0" fontId="37" fillId="0" borderId="0" xfId="5" applyFont="1" applyFill="1" applyAlignment="1">
      <alignment vertical="center"/>
    </xf>
    <xf numFmtId="0" fontId="37" fillId="0" borderId="0" xfId="5" applyFont="1" applyFill="1" applyAlignment="1">
      <alignment horizontal="left"/>
    </xf>
    <xf numFmtId="3" fontId="38" fillId="0" borderId="0" xfId="0" applyNumberFormat="1" applyFont="1"/>
    <xf numFmtId="0" fontId="39" fillId="0" borderId="9" xfId="4" applyFont="1" applyFill="1" applyBorder="1" applyAlignment="1">
      <alignment horizontal="left"/>
    </xf>
    <xf numFmtId="0" fontId="39" fillId="0" borderId="10" xfId="4" applyFont="1" applyFill="1" applyBorder="1" applyAlignment="1">
      <alignment horizontal="left"/>
    </xf>
    <xf numFmtId="3" fontId="39" fillId="0" borderId="8" xfId="7" applyNumberFormat="1" applyFont="1" applyFill="1" applyBorder="1" applyAlignment="1">
      <alignment horizontal="right" vertical="center"/>
    </xf>
    <xf numFmtId="0" fontId="41" fillId="0" borderId="8" xfId="0" applyFont="1" applyBorder="1"/>
    <xf numFmtId="3" fontId="42" fillId="0" borderId="10" xfId="3" applyNumberFormat="1" applyFont="1" applyFill="1" applyBorder="1" applyAlignment="1"/>
    <xf numFmtId="3" fontId="42" fillId="0" borderId="8" xfId="7" applyNumberFormat="1" applyFont="1" applyFill="1" applyBorder="1" applyAlignment="1">
      <alignment horizontal="right" vertical="center"/>
    </xf>
    <xf numFmtId="0" fontId="39" fillId="0" borderId="9" xfId="2" applyFont="1" applyFill="1" applyBorder="1" applyAlignment="1">
      <alignment horizontal="left" vertical="top"/>
    </xf>
    <xf numFmtId="0" fontId="39" fillId="0" borderId="10" xfId="2" applyFont="1" applyFill="1" applyBorder="1" applyAlignment="1">
      <alignment horizontal="justify" vertical="top"/>
    </xf>
    <xf numFmtId="3" fontId="39" fillId="0" borderId="10" xfId="3" applyNumberFormat="1" applyFont="1" applyFill="1" applyBorder="1" applyAlignment="1"/>
    <xf numFmtId="0" fontId="42" fillId="0" borderId="0" xfId="2" applyFont="1" applyFill="1" applyAlignment="1">
      <alignment horizontal="justify" vertical="top"/>
    </xf>
    <xf numFmtId="3" fontId="42" fillId="0" borderId="0" xfId="3" applyNumberFormat="1" applyFont="1" applyFill="1" applyAlignment="1"/>
    <xf numFmtId="0" fontId="39" fillId="0" borderId="0" xfId="4" applyFont="1" applyFill="1" applyAlignment="1">
      <alignment horizontal="left"/>
    </xf>
    <xf numFmtId="0" fontId="42" fillId="0" borderId="0" xfId="4" applyFont="1" applyFill="1" applyAlignment="1">
      <alignment horizontal="left"/>
    </xf>
    <xf numFmtId="0" fontId="41" fillId="0" borderId="13" xfId="0" applyFont="1" applyBorder="1"/>
    <xf numFmtId="3" fontId="42" fillId="0" borderId="14" xfId="3" applyNumberFormat="1" applyFont="1" applyFill="1" applyBorder="1" applyAlignment="1"/>
    <xf numFmtId="3" fontId="42" fillId="0" borderId="8" xfId="4" applyNumberFormat="1" applyFont="1" applyFill="1" applyBorder="1" applyAlignment="1">
      <alignment horizontal="right"/>
    </xf>
    <xf numFmtId="3" fontId="42" fillId="0" borderId="2" xfId="3" applyNumberFormat="1" applyFont="1" applyFill="1" applyBorder="1" applyAlignment="1"/>
    <xf numFmtId="3" fontId="42" fillId="0" borderId="3" xfId="3" applyNumberFormat="1" applyFont="1" applyFill="1" applyBorder="1" applyAlignment="1"/>
    <xf numFmtId="3" fontId="39" fillId="0" borderId="8" xfId="4" applyNumberFormat="1" applyFont="1" applyFill="1" applyBorder="1" applyAlignment="1">
      <alignment horizontal="right"/>
    </xf>
    <xf numFmtId="0" fontId="39" fillId="0" borderId="0" xfId="2" applyFont="1" applyFill="1" applyAlignment="1">
      <alignment horizontal="justify" vertical="top"/>
    </xf>
    <xf numFmtId="3" fontId="39" fillId="0" borderId="0" xfId="3" applyNumberFormat="1" applyFont="1" applyFill="1" applyAlignment="1"/>
    <xf numFmtId="0" fontId="39" fillId="0" borderId="0" xfId="4" applyFont="1" applyFill="1" applyBorder="1" applyAlignment="1"/>
    <xf numFmtId="0" fontId="42" fillId="0" borderId="0" xfId="4" applyFont="1" applyFill="1" applyBorder="1" applyAlignment="1"/>
    <xf numFmtId="0" fontId="42" fillId="0" borderId="9" xfId="2" applyFont="1" applyFill="1" applyBorder="1" applyAlignment="1">
      <alignment horizontal="left" vertical="top"/>
    </xf>
    <xf numFmtId="0" fontId="42" fillId="0" borderId="0" xfId="2" applyFont="1" applyFill="1" applyAlignment="1">
      <alignment horizontal="left" vertical="top"/>
    </xf>
    <xf numFmtId="0" fontId="39" fillId="0" borderId="9" xfId="2" applyFont="1" applyFill="1" applyBorder="1" applyAlignment="1">
      <alignment vertical="top"/>
    </xf>
    <xf numFmtId="0" fontId="39" fillId="0" borderId="10" xfId="2" applyFont="1" applyFill="1" applyBorder="1" applyAlignment="1">
      <alignment vertical="top"/>
    </xf>
    <xf numFmtId="0" fontId="0" fillId="0" borderId="0" xfId="0" applyFont="1"/>
    <xf numFmtId="0" fontId="42" fillId="0" borderId="0" xfId="4" applyFont="1" applyFill="1" applyAlignment="1">
      <alignment wrapText="1"/>
    </xf>
    <xf numFmtId="0" fontId="42" fillId="0" borderId="0" xfId="4" applyFont="1" applyFill="1" applyAlignment="1">
      <alignment horizontal="left" wrapText="1"/>
    </xf>
    <xf numFmtId="0" fontId="43" fillId="0" borderId="8" xfId="0" applyFont="1" applyBorder="1" applyAlignment="1" applyProtection="1">
      <alignment horizontal="center" wrapText="1"/>
    </xf>
    <xf numFmtId="3" fontId="43" fillId="0" borderId="8" xfId="0" applyNumberFormat="1" applyFont="1" applyBorder="1" applyAlignment="1" applyProtection="1">
      <alignment horizontal="center" wrapText="1"/>
    </xf>
    <xf numFmtId="0" fontId="0" fillId="0" borderId="8" xfId="0" applyFont="1" applyBorder="1"/>
    <xf numFmtId="3" fontId="0" fillId="0" borderId="0" xfId="0" applyNumberFormat="1" applyFont="1"/>
    <xf numFmtId="0" fontId="33" fillId="0" borderId="0" xfId="1" applyNumberFormat="1" applyFont="1" applyAlignment="1">
      <alignment horizontal="left" vertical="top"/>
    </xf>
    <xf numFmtId="0" fontId="34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left" vertical="top" wrapText="1"/>
    </xf>
    <xf numFmtId="0" fontId="33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3" fontId="42" fillId="0" borderId="8" xfId="4" applyNumberFormat="1" applyFont="1" applyBorder="1" applyAlignment="1">
      <alignment horizontal="right"/>
    </xf>
    <xf numFmtId="0" fontId="46" fillId="0" borderId="0" xfId="0" applyFont="1"/>
    <xf numFmtId="3" fontId="1" fillId="36" borderId="8" xfId="7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" fontId="33" fillId="36" borderId="0" xfId="1" applyNumberFormat="1" applyFont="1" applyFill="1" applyAlignment="1">
      <alignment vertical="center"/>
    </xf>
    <xf numFmtId="4" fontId="33" fillId="36" borderId="0" xfId="1" applyNumberFormat="1" applyFont="1" applyFill="1" applyAlignment="1">
      <alignment vertical="center" wrapText="1"/>
    </xf>
    <xf numFmtId="4" fontId="34" fillId="36" borderId="0" xfId="1" applyNumberFormat="1" applyFont="1" applyFill="1" applyAlignment="1">
      <alignment vertical="center"/>
    </xf>
    <xf numFmtId="4" fontId="34" fillId="36" borderId="0" xfId="1" applyNumberFormat="1" applyFont="1" applyFill="1" applyAlignment="1">
      <alignment vertical="center" wrapText="1"/>
    </xf>
    <xf numFmtId="3" fontId="34" fillId="36" borderId="0" xfId="1" applyNumberFormat="1" applyFont="1" applyFill="1" applyAlignment="1">
      <alignment vertical="center"/>
    </xf>
    <xf numFmtId="3" fontId="33" fillId="36" borderId="0" xfId="1" applyNumberFormat="1" applyFont="1" applyFill="1" applyAlignment="1">
      <alignment horizontal="left" vertical="center"/>
    </xf>
    <xf numFmtId="3" fontId="34" fillId="36" borderId="0" xfId="1" applyNumberFormat="1" applyFont="1" applyFill="1" applyAlignment="1">
      <alignment horizontal="left" vertical="center"/>
    </xf>
    <xf numFmtId="0" fontId="33" fillId="36" borderId="0" xfId="1" applyFont="1" applyFill="1" applyAlignment="1">
      <alignment vertical="center"/>
    </xf>
    <xf numFmtId="0" fontId="34" fillId="36" borderId="0" xfId="1" applyFont="1" applyFill="1" applyAlignment="1">
      <alignment vertical="center" wrapText="1"/>
    </xf>
    <xf numFmtId="44" fontId="0" fillId="0" borderId="0" xfId="101" applyFont="1"/>
    <xf numFmtId="44" fontId="0" fillId="0" borderId="0" xfId="0" applyNumberFormat="1"/>
    <xf numFmtId="0" fontId="34" fillId="0" borderId="0" xfId="1" applyFont="1" applyAlignment="1">
      <alignment horizontal="left" wrapText="1"/>
    </xf>
    <xf numFmtId="3" fontId="33" fillId="37" borderId="0" xfId="1" applyNumberFormat="1" applyFont="1" applyFill="1" applyAlignment="1">
      <alignment vertical="center"/>
    </xf>
    <xf numFmtId="3" fontId="32" fillId="37" borderId="0" xfId="1" applyNumberFormat="1" applyFont="1" applyFill="1" applyAlignment="1">
      <alignment vertical="center"/>
    </xf>
    <xf numFmtId="0" fontId="32" fillId="37" borderId="0" xfId="1" applyFont="1" applyFill="1" applyAlignment="1">
      <alignment vertical="center"/>
    </xf>
    <xf numFmtId="0" fontId="32" fillId="38" borderId="0" xfId="1" applyFont="1" applyFill="1" applyAlignment="1">
      <alignment vertical="center"/>
    </xf>
    <xf numFmtId="3" fontId="33" fillId="38" borderId="0" xfId="1" applyNumberFormat="1" applyFont="1" applyFill="1" applyAlignment="1">
      <alignment vertical="center"/>
    </xf>
    <xf numFmtId="3" fontId="32" fillId="39" borderId="0" xfId="1" applyNumberFormat="1" applyFont="1" applyFill="1" applyAlignment="1">
      <alignment vertical="center"/>
    </xf>
    <xf numFmtId="3" fontId="33" fillId="39" borderId="0" xfId="1" applyNumberFormat="1" applyFont="1" applyFill="1" applyAlignment="1">
      <alignment vertical="center"/>
    </xf>
    <xf numFmtId="0" fontId="40" fillId="36" borderId="8" xfId="0" applyFont="1" applyFill="1" applyBorder="1" applyAlignment="1" applyProtection="1">
      <alignment vertical="center" wrapText="1"/>
    </xf>
    <xf numFmtId="0" fontId="34" fillId="36" borderId="8" xfId="1" applyFont="1" applyFill="1" applyBorder="1" applyAlignment="1">
      <alignment vertical="center"/>
    </xf>
    <xf numFmtId="0" fontId="34" fillId="36" borderId="8" xfId="1" applyFont="1" applyFill="1" applyBorder="1" applyAlignment="1">
      <alignment vertical="center" wrapText="1"/>
    </xf>
    <xf numFmtId="0" fontId="34" fillId="0" borderId="8" xfId="1" applyFont="1" applyBorder="1" applyAlignment="1">
      <alignment vertical="center"/>
    </xf>
    <xf numFmtId="0" fontId="34" fillId="0" borderId="8" xfId="1" applyFont="1" applyBorder="1" applyAlignment="1">
      <alignment vertical="center" wrapText="1"/>
    </xf>
    <xf numFmtId="3" fontId="47" fillId="0" borderId="0" xfId="1" applyNumberFormat="1" applyFont="1" applyAlignment="1">
      <alignment vertical="center"/>
    </xf>
    <xf numFmtId="3" fontId="48" fillId="0" borderId="0" xfId="1" applyNumberFormat="1" applyFont="1" applyAlignment="1">
      <alignment vertical="center"/>
    </xf>
    <xf numFmtId="3" fontId="49" fillId="0" borderId="0" xfId="0" applyNumberFormat="1" applyFont="1" applyAlignment="1">
      <alignment horizontal="right"/>
    </xf>
    <xf numFmtId="3" fontId="49" fillId="0" borderId="8" xfId="0" applyNumberFormat="1" applyFont="1" applyBorder="1" applyAlignment="1">
      <alignment horizontal="right"/>
    </xf>
    <xf numFmtId="3" fontId="48" fillId="37" borderId="0" xfId="1" applyNumberFormat="1" applyFont="1" applyFill="1" applyAlignment="1">
      <alignment vertical="center"/>
    </xf>
    <xf numFmtId="0" fontId="50" fillId="0" borderId="0" xfId="3" applyFont="1" applyFill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3" fontId="2" fillId="0" borderId="8" xfId="0" applyNumberFormat="1" applyFont="1" applyBorder="1" applyAlignment="1" applyProtection="1">
      <alignment horizontal="center" wrapText="1"/>
    </xf>
    <xf numFmtId="3" fontId="2" fillId="36" borderId="8" xfId="4" applyNumberFormat="1" applyFont="1" applyFill="1" applyBorder="1" applyAlignment="1">
      <alignment horizontal="right"/>
    </xf>
    <xf numFmtId="3" fontId="55" fillId="0" borderId="8" xfId="0" applyNumberFormat="1" applyFont="1" applyBorder="1" applyAlignment="1" applyProtection="1">
      <alignment horizontal="center" wrapText="1"/>
    </xf>
    <xf numFmtId="3" fontId="56" fillId="0" borderId="8" xfId="1" applyNumberFormat="1" applyFont="1" applyBorder="1" applyAlignment="1">
      <alignment vertical="center"/>
    </xf>
    <xf numFmtId="3" fontId="57" fillId="0" borderId="8" xfId="1" applyNumberFormat="1" applyFont="1" applyBorder="1" applyAlignment="1">
      <alignment vertical="center"/>
    </xf>
    <xf numFmtId="0" fontId="38" fillId="0" borderId="0" xfId="3" applyFont="1" applyFill="1" applyAlignment="1">
      <alignment horizontal="left" vertical="center" wrapText="1"/>
    </xf>
    <xf numFmtId="0" fontId="1" fillId="0" borderId="0" xfId="0" applyFont="1"/>
    <xf numFmtId="0" fontId="59" fillId="0" borderId="0" xfId="0" applyFont="1" applyAlignment="1">
      <alignment vertical="center"/>
    </xf>
    <xf numFmtId="0" fontId="38" fillId="0" borderId="0" xfId="3" applyFont="1" applyFill="1" applyAlignment="1">
      <alignment horizontal="left" vertical="center" wrapText="1"/>
    </xf>
    <xf numFmtId="0" fontId="60" fillId="0" borderId="10" xfId="40" applyNumberFormat="1" applyFont="1" applyFill="1" applyBorder="1" applyAlignment="1">
      <alignment vertical="center" wrapText="1" readingOrder="1"/>
    </xf>
    <xf numFmtId="0" fontId="60" fillId="0" borderId="10" xfId="40" applyNumberFormat="1" applyFont="1" applyFill="1" applyBorder="1" applyAlignment="1">
      <alignment horizontal="right" vertical="center" wrapText="1" readingOrder="1"/>
    </xf>
    <xf numFmtId="0" fontId="62" fillId="40" borderId="0" xfId="40" applyNumberFormat="1" applyFont="1" applyFill="1" applyBorder="1" applyAlignment="1">
      <alignment horizontal="left" vertical="center" wrapText="1" readingOrder="1"/>
    </xf>
    <xf numFmtId="164" fontId="62" fillId="40" borderId="0" xfId="40" applyNumberFormat="1" applyFont="1" applyFill="1" applyBorder="1" applyAlignment="1">
      <alignment horizontal="right" vertical="center" wrapText="1" readingOrder="1"/>
    </xf>
    <xf numFmtId="0" fontId="63" fillId="41" borderId="0" xfId="40" applyNumberFormat="1" applyFont="1" applyFill="1" applyBorder="1" applyAlignment="1">
      <alignment horizontal="left" vertical="center" wrapText="1" readingOrder="1"/>
    </xf>
    <xf numFmtId="164" fontId="63" fillId="41" borderId="0" xfId="40" applyNumberFormat="1" applyFont="1" applyFill="1" applyBorder="1" applyAlignment="1">
      <alignment horizontal="right" vertical="center" wrapText="1" readingOrder="1"/>
    </xf>
    <xf numFmtId="0" fontId="62" fillId="42" borderId="0" xfId="40" applyNumberFormat="1" applyFont="1" applyFill="1" applyBorder="1" applyAlignment="1">
      <alignment horizontal="left" vertical="center" wrapText="1" readingOrder="1"/>
    </xf>
    <xf numFmtId="164" fontId="62" fillId="42" borderId="0" xfId="40" applyNumberFormat="1" applyFont="1" applyFill="1" applyBorder="1" applyAlignment="1">
      <alignment horizontal="right" vertical="center" wrapText="1" readingOrder="1"/>
    </xf>
    <xf numFmtId="0" fontId="62" fillId="43" borderId="0" xfId="40" applyNumberFormat="1" applyFont="1" applyFill="1" applyBorder="1" applyAlignment="1">
      <alignment horizontal="left" vertical="center" wrapText="1" readingOrder="1"/>
    </xf>
    <xf numFmtId="164" fontId="62" fillId="43" borderId="0" xfId="40" applyNumberFormat="1" applyFont="1" applyFill="1" applyBorder="1" applyAlignment="1">
      <alignment horizontal="right" vertical="center" wrapText="1" readingOrder="1"/>
    </xf>
    <xf numFmtId="0" fontId="62" fillId="44" borderId="0" xfId="40" applyNumberFormat="1" applyFont="1" applyFill="1" applyBorder="1" applyAlignment="1">
      <alignment horizontal="left" vertical="center" wrapText="1" readingOrder="1"/>
    </xf>
    <xf numFmtId="164" fontId="62" fillId="44" borderId="0" xfId="40" applyNumberFormat="1" applyFont="1" applyFill="1" applyBorder="1" applyAlignment="1">
      <alignment horizontal="right" vertical="center" wrapText="1" readingOrder="1"/>
    </xf>
    <xf numFmtId="0" fontId="63" fillId="45" borderId="0" xfId="40" applyNumberFormat="1" applyFont="1" applyFill="1" applyBorder="1" applyAlignment="1">
      <alignment horizontal="left" vertical="center" wrapText="1" readingOrder="1"/>
    </xf>
    <xf numFmtId="164" fontId="63" fillId="45" borderId="0" xfId="40" applyNumberFormat="1" applyFont="1" applyFill="1" applyBorder="1" applyAlignment="1">
      <alignment horizontal="right" vertical="center" wrapText="1" readingOrder="1"/>
    </xf>
    <xf numFmtId="0" fontId="63" fillId="46" borderId="0" xfId="40" applyNumberFormat="1" applyFont="1" applyFill="1" applyBorder="1" applyAlignment="1">
      <alignment horizontal="left" vertical="center" wrapText="1" readingOrder="1"/>
    </xf>
    <xf numFmtId="164" fontId="63" fillId="46" borderId="0" xfId="40" applyNumberFormat="1" applyFont="1" applyFill="1" applyBorder="1" applyAlignment="1">
      <alignment horizontal="right" vertical="center" wrapText="1" readingOrder="1"/>
    </xf>
    <xf numFmtId="0" fontId="63" fillId="47" borderId="0" xfId="40" applyNumberFormat="1" applyFont="1" applyFill="1" applyBorder="1" applyAlignment="1">
      <alignment horizontal="left" vertical="center" wrapText="1" readingOrder="1"/>
    </xf>
    <xf numFmtId="164" fontId="63" fillId="47" borderId="0" xfId="40" applyNumberFormat="1" applyFont="1" applyFill="1" applyBorder="1" applyAlignment="1">
      <alignment horizontal="right" vertical="center" wrapText="1" readingOrder="1"/>
    </xf>
    <xf numFmtId="0" fontId="63" fillId="48" borderId="0" xfId="40" applyNumberFormat="1" applyFont="1" applyFill="1" applyBorder="1" applyAlignment="1">
      <alignment horizontal="left" vertical="center" wrapText="1" readingOrder="1"/>
    </xf>
    <xf numFmtId="164" fontId="63" fillId="48" borderId="0" xfId="40" applyNumberFormat="1" applyFont="1" applyFill="1" applyBorder="1" applyAlignment="1">
      <alignment horizontal="right" vertical="center" wrapText="1" readingOrder="1"/>
    </xf>
    <xf numFmtId="0" fontId="63" fillId="0" borderId="0" xfId="40" applyNumberFormat="1" applyFont="1" applyFill="1" applyBorder="1" applyAlignment="1">
      <alignment horizontal="left" vertical="center" wrapText="1" readingOrder="1"/>
    </xf>
    <xf numFmtId="164" fontId="63" fillId="0" borderId="0" xfId="40" applyNumberFormat="1" applyFont="1" applyFill="1" applyBorder="1" applyAlignment="1">
      <alignment horizontal="right" vertical="center" wrapText="1" readingOrder="1"/>
    </xf>
    <xf numFmtId="3" fontId="56" fillId="0" borderId="8" xfId="1" applyNumberFormat="1" applyFont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3" fontId="36" fillId="36" borderId="8" xfId="1" applyNumberFormat="1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39" fillId="0" borderId="11" xfId="2" applyFont="1" applyFill="1" applyBorder="1" applyAlignment="1">
      <alignment vertical="top"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43" fillId="0" borderId="5" xfId="4" applyFont="1" applyFill="1" applyBorder="1" applyAlignment="1">
      <alignment horizontal="center" vertical="center"/>
    </xf>
    <xf numFmtId="0" fontId="43" fillId="0" borderId="6" xfId="4" applyFont="1" applyFill="1" applyBorder="1" applyAlignment="1">
      <alignment horizontal="center" vertical="center"/>
    </xf>
    <xf numFmtId="0" fontId="43" fillId="0" borderId="7" xfId="4" applyFont="1" applyFill="1" applyBorder="1" applyAlignment="1">
      <alignment horizontal="center" vertical="center"/>
    </xf>
    <xf numFmtId="0" fontId="39" fillId="0" borderId="19" xfId="2" applyFont="1" applyFill="1" applyBorder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43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9" fillId="0" borderId="15" xfId="2" applyFont="1" applyFill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35" fillId="0" borderId="0" xfId="2" applyFont="1" applyFill="1" applyAlignment="1">
      <alignment horizontal="center" vertical="center" wrapText="1"/>
    </xf>
    <xf numFmtId="0" fontId="39" fillId="0" borderId="0" xfId="2" applyFont="1" applyFill="1" applyAlignment="1">
      <alignment horizontal="left" wrapText="1"/>
    </xf>
    <xf numFmtId="0" fontId="39" fillId="0" borderId="0" xfId="4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8" fillId="0" borderId="0" xfId="5" applyFont="1" applyFill="1" applyBorder="1" applyAlignment="1">
      <alignment horizontal="left" vertical="center" wrapText="1"/>
    </xf>
    <xf numFmtId="0" fontId="37" fillId="0" borderId="0" xfId="4" applyFont="1" applyFill="1" applyAlignment="1">
      <alignment horizontal="center" vertical="center"/>
    </xf>
    <xf numFmtId="0" fontId="36" fillId="8" borderId="1" xfId="6" applyFont="1" applyFill="1" applyBorder="1" applyAlignment="1">
      <alignment horizontal="center" vertical="center" wrapText="1"/>
    </xf>
    <xf numFmtId="0" fontId="36" fillId="8" borderId="2" xfId="6" applyFont="1" applyFill="1" applyBorder="1" applyAlignment="1">
      <alignment horizontal="center" vertical="center" wrapText="1"/>
    </xf>
    <xf numFmtId="0" fontId="33" fillId="36" borderId="8" xfId="4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3" applyFont="1" applyFill="1" applyAlignment="1">
      <alignment horizontal="left" vertical="center" wrapText="1"/>
    </xf>
    <xf numFmtId="0" fontId="37" fillId="0" borderId="0" xfId="2" applyFont="1" applyFill="1" applyAlignment="1">
      <alignment horizontal="left" vertical="center"/>
    </xf>
    <xf numFmtId="0" fontId="36" fillId="0" borderId="0" xfId="3" applyFont="1" applyFill="1" applyAlignment="1">
      <alignment horizontal="center" vertical="center" wrapText="1"/>
    </xf>
    <xf numFmtId="0" fontId="38" fillId="0" borderId="0" xfId="3" applyFont="1" applyFill="1" applyAlignment="1">
      <alignment horizontal="left" vertical="center" wrapText="1"/>
    </xf>
    <xf numFmtId="0" fontId="60" fillId="0" borderId="10" xfId="40" applyNumberFormat="1" applyFont="1" applyFill="1" applyBorder="1" applyAlignment="1">
      <alignment vertical="center" wrapText="1" readingOrder="1"/>
    </xf>
    <xf numFmtId="0" fontId="60" fillId="0" borderId="10" xfId="40" applyNumberFormat="1" applyFont="1" applyFill="1" applyBorder="1" applyAlignment="1">
      <alignment horizontal="right" vertical="center" wrapText="1" readingOrder="1"/>
    </xf>
    <xf numFmtId="0" fontId="61" fillId="0" borderId="10" xfId="40" applyNumberFormat="1" applyFont="1" applyFill="1" applyBorder="1" applyAlignment="1">
      <alignment vertical="top" wrapText="1"/>
    </xf>
    <xf numFmtId="0" fontId="62" fillId="40" borderId="14" xfId="40" applyNumberFormat="1" applyFont="1" applyFill="1" applyBorder="1" applyAlignment="1">
      <alignment vertical="center" wrapText="1" readingOrder="1"/>
    </xf>
    <xf numFmtId="164" fontId="62" fillId="40" borderId="0" xfId="40" applyNumberFormat="1" applyFont="1" applyFill="1" applyBorder="1" applyAlignment="1">
      <alignment horizontal="right" vertical="center" wrapText="1" readingOrder="1"/>
    </xf>
    <xf numFmtId="0" fontId="61" fillId="0" borderId="0" xfId="0" applyFont="1" applyFill="1" applyBorder="1"/>
    <xf numFmtId="0" fontId="62" fillId="43" borderId="0" xfId="40" applyNumberFormat="1" applyFont="1" applyFill="1" applyBorder="1" applyAlignment="1">
      <alignment vertical="center" wrapText="1" readingOrder="1"/>
    </xf>
    <xf numFmtId="164" fontId="62" fillId="43" borderId="0" xfId="40" applyNumberFormat="1" applyFont="1" applyFill="1" applyBorder="1" applyAlignment="1">
      <alignment horizontal="right" vertical="center" wrapText="1" readingOrder="1"/>
    </xf>
    <xf numFmtId="0" fontId="62" fillId="44" borderId="0" xfId="40" applyNumberFormat="1" applyFont="1" applyFill="1" applyBorder="1" applyAlignment="1">
      <alignment vertical="center" wrapText="1" readingOrder="1"/>
    </xf>
    <xf numFmtId="164" fontId="62" fillId="44" borderId="0" xfId="40" applyNumberFormat="1" applyFont="1" applyFill="1" applyBorder="1" applyAlignment="1">
      <alignment horizontal="right" vertical="center" wrapText="1" readingOrder="1"/>
    </xf>
    <xf numFmtId="0" fontId="63" fillId="41" borderId="0" xfId="40" applyNumberFormat="1" applyFont="1" applyFill="1" applyBorder="1" applyAlignment="1">
      <alignment vertical="center" wrapText="1" readingOrder="1"/>
    </xf>
    <xf numFmtId="164" fontId="63" fillId="41" borderId="0" xfId="40" applyNumberFormat="1" applyFont="1" applyFill="1" applyBorder="1" applyAlignment="1">
      <alignment horizontal="right" vertical="center" wrapText="1" readingOrder="1"/>
    </xf>
    <xf numFmtId="0" fontId="62" fillId="42" borderId="0" xfId="40" applyNumberFormat="1" applyFont="1" applyFill="1" applyBorder="1" applyAlignment="1">
      <alignment vertical="center" wrapText="1" readingOrder="1"/>
    </xf>
    <xf numFmtId="164" fontId="62" fillId="42" borderId="0" xfId="40" applyNumberFormat="1" applyFont="1" applyFill="1" applyBorder="1" applyAlignment="1">
      <alignment horizontal="right" vertical="center" wrapText="1" readingOrder="1"/>
    </xf>
    <xf numFmtId="0" fontId="63" fillId="47" borderId="0" xfId="40" applyNumberFormat="1" applyFont="1" applyFill="1" applyBorder="1" applyAlignment="1">
      <alignment vertical="center" wrapText="1" readingOrder="1"/>
    </xf>
    <xf numFmtId="164" fontId="63" fillId="47" borderId="0" xfId="40" applyNumberFormat="1" applyFont="1" applyFill="1" applyBorder="1" applyAlignment="1">
      <alignment horizontal="right" vertical="center" wrapText="1" readingOrder="1"/>
    </xf>
    <xf numFmtId="0" fontId="63" fillId="48" borderId="0" xfId="40" applyNumberFormat="1" applyFont="1" applyFill="1" applyBorder="1" applyAlignment="1">
      <alignment vertical="center" wrapText="1" readingOrder="1"/>
    </xf>
    <xf numFmtId="164" fontId="63" fillId="48" borderId="0" xfId="40" applyNumberFormat="1" applyFont="1" applyFill="1" applyBorder="1" applyAlignment="1">
      <alignment horizontal="right" vertical="center" wrapText="1" readingOrder="1"/>
    </xf>
    <xf numFmtId="0" fontId="63" fillId="45" borderId="0" xfId="40" applyNumberFormat="1" applyFont="1" applyFill="1" applyBorder="1" applyAlignment="1">
      <alignment vertical="center" wrapText="1" readingOrder="1"/>
    </xf>
    <xf numFmtId="164" fontId="63" fillId="45" borderId="0" xfId="40" applyNumberFormat="1" applyFont="1" applyFill="1" applyBorder="1" applyAlignment="1">
      <alignment horizontal="right" vertical="center" wrapText="1" readingOrder="1"/>
    </xf>
    <xf numFmtId="0" fontId="63" fillId="46" borderId="0" xfId="40" applyNumberFormat="1" applyFont="1" applyFill="1" applyBorder="1" applyAlignment="1">
      <alignment vertical="center" wrapText="1" readingOrder="1"/>
    </xf>
    <xf numFmtId="164" fontId="63" fillId="46" borderId="0" xfId="40" applyNumberFormat="1" applyFont="1" applyFill="1" applyBorder="1" applyAlignment="1">
      <alignment horizontal="right" vertical="center" wrapText="1" readingOrder="1"/>
    </xf>
    <xf numFmtId="0" fontId="63" fillId="0" borderId="0" xfId="40" applyNumberFormat="1" applyFont="1" applyFill="1" applyBorder="1" applyAlignment="1">
      <alignment vertical="center" wrapText="1" readingOrder="1"/>
    </xf>
    <xf numFmtId="164" fontId="63" fillId="0" borderId="0" xfId="40" applyNumberFormat="1" applyFont="1" applyFill="1" applyBorder="1" applyAlignment="1">
      <alignment horizontal="right" vertical="center" wrapText="1" readingOrder="1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</cellXfs>
  <cellStyles count="102">
    <cellStyle name="20% - Isticanje1 2" xfId="8" xr:uid="{00000000-0005-0000-0000-000000000000}"/>
    <cellStyle name="20% - Isticanje2 2" xfId="9" xr:uid="{00000000-0005-0000-0000-000001000000}"/>
    <cellStyle name="20% - Isticanje3 2" xfId="10" xr:uid="{00000000-0005-0000-0000-000002000000}"/>
    <cellStyle name="20% - Isticanje4 2" xfId="11" xr:uid="{00000000-0005-0000-0000-000003000000}"/>
    <cellStyle name="20% - Isticanje5 2" xfId="12" xr:uid="{00000000-0005-0000-0000-000004000000}"/>
    <cellStyle name="20% - Isticanje6 2" xfId="13" xr:uid="{00000000-0005-0000-0000-000005000000}"/>
    <cellStyle name="40% - Isticanje2 2" xfId="14" xr:uid="{00000000-0005-0000-0000-000006000000}"/>
    <cellStyle name="40% - Isticanje3 2" xfId="15" xr:uid="{00000000-0005-0000-0000-000007000000}"/>
    <cellStyle name="40% - Isticanje4 2" xfId="16" xr:uid="{00000000-0005-0000-0000-000008000000}"/>
    <cellStyle name="40% - Isticanje5 2" xfId="17" xr:uid="{00000000-0005-0000-0000-000009000000}"/>
    <cellStyle name="40% - Isticanje6 2" xfId="18" xr:uid="{00000000-0005-0000-0000-00000A000000}"/>
    <cellStyle name="40% - Naglasak1 2" xfId="19" xr:uid="{00000000-0005-0000-0000-00000B000000}"/>
    <cellStyle name="60% - Isticanje1 2" xfId="20" xr:uid="{00000000-0005-0000-0000-00000C000000}"/>
    <cellStyle name="60% - Isticanje2 2" xfId="21" xr:uid="{00000000-0005-0000-0000-00000D000000}"/>
    <cellStyle name="60% - Isticanje3 2" xfId="22" xr:uid="{00000000-0005-0000-0000-00000E000000}"/>
    <cellStyle name="60% - Isticanje4 2" xfId="23" xr:uid="{00000000-0005-0000-0000-00000F000000}"/>
    <cellStyle name="60% - Isticanje5 2" xfId="24" xr:uid="{00000000-0005-0000-0000-000010000000}"/>
    <cellStyle name="60% - Isticanje6 2" xfId="25" xr:uid="{00000000-0005-0000-0000-000011000000}"/>
    <cellStyle name="Isticanje1 2" xfId="26" xr:uid="{00000000-0005-0000-0000-000012000000}"/>
    <cellStyle name="Isticanje2 2" xfId="27" xr:uid="{00000000-0005-0000-0000-000013000000}"/>
    <cellStyle name="Isticanje3 2" xfId="28" xr:uid="{00000000-0005-0000-0000-000014000000}"/>
    <cellStyle name="Isticanje4 2" xfId="29" xr:uid="{00000000-0005-0000-0000-000015000000}"/>
    <cellStyle name="Isticanje5 2" xfId="30" xr:uid="{00000000-0005-0000-0000-000016000000}"/>
    <cellStyle name="Isticanje6 2" xfId="31" xr:uid="{00000000-0005-0000-0000-000017000000}"/>
    <cellStyle name="Izračun 2" xfId="32" xr:uid="{00000000-0005-0000-0000-000018000000}"/>
    <cellStyle name="Loše 2" xfId="33" xr:uid="{00000000-0005-0000-0000-000019000000}"/>
    <cellStyle name="Naslov 1 2" xfId="34" xr:uid="{00000000-0005-0000-0000-00001A000000}"/>
    <cellStyle name="Naslov 2 2" xfId="35" xr:uid="{00000000-0005-0000-0000-00001B000000}"/>
    <cellStyle name="Naslov 3 2" xfId="36" xr:uid="{00000000-0005-0000-0000-00001C000000}"/>
    <cellStyle name="Naslov 4 2" xfId="37" xr:uid="{00000000-0005-0000-0000-00001D000000}"/>
    <cellStyle name="Neutralno 2" xfId="38" xr:uid="{00000000-0005-0000-0000-00001E000000}"/>
    <cellStyle name="Normal 2" xfId="39" xr:uid="{00000000-0005-0000-0000-00001F000000}"/>
    <cellStyle name="Normal 3" xfId="6" xr:uid="{00000000-0005-0000-0000-000020000000}"/>
    <cellStyle name="Normal 4" xfId="40" xr:uid="{00000000-0005-0000-0000-000021000000}"/>
    <cellStyle name="Normal 5" xfId="41" xr:uid="{00000000-0005-0000-0000-000022000000}"/>
    <cellStyle name="Normal_1_ akt proračuna 2012" xfId="5" xr:uid="{00000000-0005-0000-0000-000023000000}"/>
    <cellStyle name="Normalno" xfId="0" builtinId="0"/>
    <cellStyle name="Normalno 2" xfId="1" xr:uid="{00000000-0005-0000-0000-000025000000}"/>
    <cellStyle name="Normalno 2 2" xfId="42" xr:uid="{00000000-0005-0000-0000-000026000000}"/>
    <cellStyle name="Normalno 2 3" xfId="43" xr:uid="{00000000-0005-0000-0000-000027000000}"/>
    <cellStyle name="Normalno 3" xfId="44" xr:uid="{00000000-0005-0000-0000-000028000000}"/>
    <cellStyle name="Normalno 4" xfId="45" xr:uid="{00000000-0005-0000-0000-000029000000}"/>
    <cellStyle name="Normalno 4 2" xfId="46" xr:uid="{00000000-0005-0000-0000-00002A000000}"/>
    <cellStyle name="Normalno 5" xfId="7" xr:uid="{00000000-0005-0000-0000-00002B000000}"/>
    <cellStyle name="Normalno 5 2" xfId="47" xr:uid="{00000000-0005-0000-0000-00002C000000}"/>
    <cellStyle name="Normalno 6" xfId="48" xr:uid="{00000000-0005-0000-0000-00002D000000}"/>
    <cellStyle name="Normalno 6 2" xfId="49" xr:uid="{00000000-0005-0000-0000-00002E000000}"/>
    <cellStyle name="Normalno 7" xfId="50" xr:uid="{00000000-0005-0000-0000-00002F000000}"/>
    <cellStyle name="Obično 2" xfId="51" xr:uid="{00000000-0005-0000-0000-000030000000}"/>
    <cellStyle name="Obično 3" xfId="52" xr:uid="{00000000-0005-0000-0000-000031000000}"/>
    <cellStyle name="Obično 3 2" xfId="53" xr:uid="{00000000-0005-0000-0000-000032000000}"/>
    <cellStyle name="Obično 4" xfId="54" xr:uid="{00000000-0005-0000-0000-000033000000}"/>
    <cellStyle name="Obično 4 2" xfId="55" xr:uid="{00000000-0005-0000-0000-000034000000}"/>
    <cellStyle name="Obično_1Prihodi-rashodi2004 2" xfId="2" xr:uid="{00000000-0005-0000-0000-000035000000}"/>
    <cellStyle name="Obično_Knjiga1 2" xfId="3" xr:uid="{00000000-0005-0000-0000-000036000000}"/>
    <cellStyle name="Obično_obračun 2009 prva strana 2" xfId="4" xr:uid="{00000000-0005-0000-0000-000037000000}"/>
    <cellStyle name="Povezana ćelija 2" xfId="56" xr:uid="{00000000-0005-0000-0000-000038000000}"/>
    <cellStyle name="Provjera ćelije 2" xfId="57" xr:uid="{00000000-0005-0000-0000-000039000000}"/>
    <cellStyle name="SAPBEXaggData" xfId="58" xr:uid="{00000000-0005-0000-0000-00003A000000}"/>
    <cellStyle name="SAPBEXaggDataEmph" xfId="59" xr:uid="{00000000-0005-0000-0000-00003B000000}"/>
    <cellStyle name="SAPBEXaggItem" xfId="60" xr:uid="{00000000-0005-0000-0000-00003C000000}"/>
    <cellStyle name="SAPBEXaggItemX" xfId="61" xr:uid="{00000000-0005-0000-0000-00003D000000}"/>
    <cellStyle name="SAPBEXchaText" xfId="62" xr:uid="{00000000-0005-0000-0000-00003E000000}"/>
    <cellStyle name="SAPBEXexcBad7" xfId="63" xr:uid="{00000000-0005-0000-0000-00003F000000}"/>
    <cellStyle name="SAPBEXexcBad8" xfId="64" xr:uid="{00000000-0005-0000-0000-000040000000}"/>
    <cellStyle name="SAPBEXexcBad9" xfId="65" xr:uid="{00000000-0005-0000-0000-000041000000}"/>
    <cellStyle name="SAPBEXexcCritical4" xfId="66" xr:uid="{00000000-0005-0000-0000-000042000000}"/>
    <cellStyle name="SAPBEXexcCritical5" xfId="67" xr:uid="{00000000-0005-0000-0000-000043000000}"/>
    <cellStyle name="SAPBEXexcCritical6" xfId="68" xr:uid="{00000000-0005-0000-0000-000044000000}"/>
    <cellStyle name="SAPBEXexcGood1" xfId="69" xr:uid="{00000000-0005-0000-0000-000045000000}"/>
    <cellStyle name="SAPBEXexcGood2" xfId="70" xr:uid="{00000000-0005-0000-0000-000046000000}"/>
    <cellStyle name="SAPBEXexcGood3" xfId="71" xr:uid="{00000000-0005-0000-0000-000047000000}"/>
    <cellStyle name="SAPBEXfilterDrill" xfId="72" xr:uid="{00000000-0005-0000-0000-000048000000}"/>
    <cellStyle name="SAPBEXfilterItem" xfId="73" xr:uid="{00000000-0005-0000-0000-000049000000}"/>
    <cellStyle name="SAPBEXfilterText" xfId="74" xr:uid="{00000000-0005-0000-0000-00004A000000}"/>
    <cellStyle name="SAPBEXformats" xfId="75" xr:uid="{00000000-0005-0000-0000-00004B000000}"/>
    <cellStyle name="SAPBEXheaderItem" xfId="76" xr:uid="{00000000-0005-0000-0000-00004C000000}"/>
    <cellStyle name="SAPBEXheaderText" xfId="77" xr:uid="{00000000-0005-0000-0000-00004D000000}"/>
    <cellStyle name="SAPBEXHLevel0" xfId="78" xr:uid="{00000000-0005-0000-0000-00004E000000}"/>
    <cellStyle name="SAPBEXHLevel0X" xfId="79" xr:uid="{00000000-0005-0000-0000-00004F000000}"/>
    <cellStyle name="SAPBEXHLevel1" xfId="80" xr:uid="{00000000-0005-0000-0000-000050000000}"/>
    <cellStyle name="SAPBEXHLevel1X" xfId="81" xr:uid="{00000000-0005-0000-0000-000051000000}"/>
    <cellStyle name="SAPBEXHLevel2" xfId="82" xr:uid="{00000000-0005-0000-0000-000052000000}"/>
    <cellStyle name="SAPBEXHLevel2X" xfId="83" xr:uid="{00000000-0005-0000-0000-000053000000}"/>
    <cellStyle name="SAPBEXHLevel3" xfId="84" xr:uid="{00000000-0005-0000-0000-000054000000}"/>
    <cellStyle name="SAPBEXHLevel3 2" xfId="85" xr:uid="{00000000-0005-0000-0000-000055000000}"/>
    <cellStyle name="SAPBEXHLevel3X" xfId="86" xr:uid="{00000000-0005-0000-0000-000056000000}"/>
    <cellStyle name="SAPBEXinputData" xfId="87" xr:uid="{00000000-0005-0000-0000-000057000000}"/>
    <cellStyle name="SAPBEXresData" xfId="88" xr:uid="{00000000-0005-0000-0000-000058000000}"/>
    <cellStyle name="SAPBEXresDataEmph" xfId="89" xr:uid="{00000000-0005-0000-0000-000059000000}"/>
    <cellStyle name="SAPBEXresItem" xfId="90" xr:uid="{00000000-0005-0000-0000-00005A000000}"/>
    <cellStyle name="SAPBEXresItemX" xfId="91" xr:uid="{00000000-0005-0000-0000-00005B000000}"/>
    <cellStyle name="SAPBEXstdData" xfId="92" xr:uid="{00000000-0005-0000-0000-00005C000000}"/>
    <cellStyle name="SAPBEXstdDataEmph" xfId="93" xr:uid="{00000000-0005-0000-0000-00005D000000}"/>
    <cellStyle name="SAPBEXstdItem" xfId="94" xr:uid="{00000000-0005-0000-0000-00005E000000}"/>
    <cellStyle name="SAPBEXstdItemX" xfId="95" xr:uid="{00000000-0005-0000-0000-00005F000000}"/>
    <cellStyle name="SAPBEXtitle" xfId="96" xr:uid="{00000000-0005-0000-0000-000060000000}"/>
    <cellStyle name="SAPBEXundefined" xfId="97" xr:uid="{00000000-0005-0000-0000-000061000000}"/>
    <cellStyle name="Tekst objašnjenja 2" xfId="98" xr:uid="{00000000-0005-0000-0000-000062000000}"/>
    <cellStyle name="Ukupni zbroj 2" xfId="99" xr:uid="{00000000-0005-0000-0000-000063000000}"/>
    <cellStyle name="Unos 2" xfId="100" xr:uid="{00000000-0005-0000-0000-000064000000}"/>
    <cellStyle name="Valuta" xfId="101" builtinId="4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view="pageBreakPreview" zoomScaleNormal="110" zoomScaleSheetLayoutView="100" workbookViewId="0">
      <selection activeCell="D25" sqref="D25"/>
    </sheetView>
  </sheetViews>
  <sheetFormatPr defaultColWidth="9.1796875" defaultRowHeight="14"/>
  <cols>
    <col min="1" max="1" width="3.26953125" style="3" customWidth="1"/>
    <col min="2" max="3" width="9.1796875" style="3"/>
    <col min="4" max="4" width="28.81640625" style="3" customWidth="1"/>
    <col min="5" max="5" width="13.54296875" style="3" hidden="1" customWidth="1"/>
    <col min="6" max="6" width="12.453125" style="3" hidden="1" customWidth="1"/>
    <col min="7" max="8" width="12.453125" style="3" bestFit="1" customWidth="1"/>
    <col min="9" max="9" width="12.7265625" style="3" customWidth="1"/>
    <col min="10" max="16384" width="9.1796875" style="3"/>
  </cols>
  <sheetData>
    <row r="1" spans="1:18" ht="14.5">
      <c r="A1" s="73"/>
      <c r="B1" s="73"/>
      <c r="C1" s="73"/>
      <c r="D1" s="73"/>
      <c r="E1" s="73"/>
      <c r="F1" s="73"/>
      <c r="G1" s="73"/>
      <c r="H1" s="174"/>
      <c r="I1" s="175"/>
    </row>
    <row r="2" spans="1:18" ht="14.5">
      <c r="A2" s="73"/>
      <c r="B2" s="73"/>
      <c r="C2" s="73"/>
      <c r="D2" s="73"/>
      <c r="E2" s="73"/>
      <c r="F2" s="73"/>
      <c r="G2" s="73"/>
      <c r="H2" s="73"/>
      <c r="I2" s="73"/>
    </row>
    <row r="3" spans="1:18" ht="50.25" customHeight="1">
      <c r="A3" s="176" t="s">
        <v>223</v>
      </c>
      <c r="B3" s="177"/>
      <c r="C3" s="177"/>
      <c r="D3" s="177"/>
      <c r="E3" s="177"/>
      <c r="F3" s="177"/>
      <c r="G3" s="177"/>
      <c r="H3" s="177"/>
      <c r="I3" s="177"/>
      <c r="K3" s="159"/>
      <c r="L3" s="159"/>
      <c r="M3" s="159"/>
      <c r="N3" s="159"/>
      <c r="O3" s="159"/>
      <c r="P3" s="159"/>
      <c r="Q3" s="159"/>
      <c r="R3" s="159"/>
    </row>
    <row r="4" spans="1:18" ht="15" customHeight="1">
      <c r="A4" s="74"/>
      <c r="B4" s="74"/>
      <c r="C4" s="74"/>
      <c r="D4" s="74"/>
      <c r="E4" s="74"/>
      <c r="F4" s="74"/>
      <c r="G4" s="74"/>
      <c r="H4" s="74"/>
      <c r="I4" s="74"/>
    </row>
    <row r="5" spans="1:18" ht="30.75" customHeight="1">
      <c r="A5" s="178" t="s">
        <v>222</v>
      </c>
      <c r="B5" s="178"/>
      <c r="C5" s="178"/>
      <c r="D5" s="178"/>
      <c r="E5" s="178"/>
      <c r="F5" s="178"/>
      <c r="G5" s="178"/>
      <c r="H5" s="178"/>
      <c r="I5" s="178"/>
      <c r="K5" s="120"/>
    </row>
    <row r="6" spans="1:18" ht="15" customHeight="1">
      <c r="A6" s="74"/>
      <c r="B6" s="74"/>
      <c r="C6" s="74"/>
      <c r="D6" s="74"/>
      <c r="E6" s="74"/>
      <c r="F6" s="74"/>
      <c r="G6" s="74"/>
      <c r="H6" s="74"/>
      <c r="I6" s="74"/>
      <c r="K6" s="120"/>
    </row>
    <row r="7" spans="1:18" ht="14.5">
      <c r="A7" s="179" t="s">
        <v>71</v>
      </c>
      <c r="B7" s="179"/>
      <c r="C7" s="179"/>
      <c r="D7" s="179"/>
      <c r="E7" s="179"/>
      <c r="F7" s="75"/>
      <c r="G7" s="75"/>
      <c r="H7" s="75"/>
      <c r="I7" s="75"/>
    </row>
    <row r="8" spans="1:18" ht="14.5">
      <c r="A8" s="75"/>
      <c r="B8" s="75"/>
      <c r="C8" s="75"/>
      <c r="D8" s="75"/>
      <c r="E8" s="75"/>
      <c r="F8" s="75"/>
      <c r="G8" s="75"/>
      <c r="H8" s="75"/>
      <c r="I8" s="75"/>
    </row>
    <row r="9" spans="1:18" ht="14.5">
      <c r="A9" s="180" t="s">
        <v>72</v>
      </c>
      <c r="B9" s="180"/>
      <c r="C9" s="180"/>
      <c r="D9" s="180"/>
      <c r="E9" s="180"/>
      <c r="F9" s="180"/>
      <c r="G9" s="180"/>
      <c r="H9" s="180"/>
      <c r="I9" s="180"/>
    </row>
    <row r="10" spans="1:18" ht="15.75" customHeight="1">
      <c r="A10" s="167" t="s">
        <v>214</v>
      </c>
      <c r="B10" s="167"/>
      <c r="C10" s="167"/>
      <c r="D10" s="167"/>
      <c r="E10" s="167"/>
      <c r="F10" s="167"/>
      <c r="G10" s="167"/>
      <c r="H10" s="167"/>
      <c r="I10" s="167"/>
      <c r="K10" s="120"/>
    </row>
    <row r="11" spans="1:18">
      <c r="A11" s="167"/>
      <c r="B11" s="167"/>
      <c r="C11" s="167"/>
      <c r="D11" s="167"/>
      <c r="E11" s="167"/>
      <c r="F11" s="167"/>
      <c r="G11" s="167"/>
      <c r="H11" s="167"/>
      <c r="I11" s="167"/>
    </row>
    <row r="12" spans="1:18" ht="14.5">
      <c r="A12" s="88"/>
      <c r="B12" s="88"/>
      <c r="C12" s="88"/>
      <c r="D12" s="88"/>
      <c r="E12" s="88"/>
      <c r="F12" s="88"/>
      <c r="G12" s="88"/>
      <c r="H12" s="88"/>
      <c r="I12" s="88"/>
    </row>
    <row r="13" spans="1:18" ht="14.5">
      <c r="A13" s="57" t="s">
        <v>73</v>
      </c>
      <c r="B13" s="58"/>
      <c r="C13" s="58"/>
      <c r="D13" s="58"/>
      <c r="E13" s="58"/>
      <c r="F13" s="58"/>
      <c r="G13" s="58"/>
      <c r="H13" s="73"/>
      <c r="I13" s="73"/>
    </row>
    <row r="14" spans="1:18" ht="29">
      <c r="A14" s="163" t="s">
        <v>62</v>
      </c>
      <c r="B14" s="164"/>
      <c r="C14" s="164"/>
      <c r="D14" s="165"/>
      <c r="E14" s="76" t="s">
        <v>136</v>
      </c>
      <c r="F14" s="77" t="s">
        <v>135</v>
      </c>
      <c r="G14" s="122" t="s">
        <v>140</v>
      </c>
      <c r="H14" s="77" t="s">
        <v>137</v>
      </c>
      <c r="I14" s="77" t="s">
        <v>139</v>
      </c>
      <c r="K14" s="120"/>
    </row>
    <row r="15" spans="1:18" ht="14.5">
      <c r="A15" s="46" t="s">
        <v>74</v>
      </c>
      <c r="B15" s="47"/>
      <c r="C15" s="47"/>
      <c r="D15" s="47"/>
      <c r="E15" s="48">
        <f>+E16+E17</f>
        <v>12115318.890000001</v>
      </c>
      <c r="F15" s="48">
        <f>+F16+F17</f>
        <v>12967075</v>
      </c>
      <c r="G15" s="48">
        <f>+G16+G17</f>
        <v>8298000</v>
      </c>
      <c r="H15" s="48">
        <f t="shared" ref="H15" si="0">+H16+H17</f>
        <v>1103166</v>
      </c>
      <c r="I15" s="48">
        <f>G15+H15</f>
        <v>9401166</v>
      </c>
      <c r="N15" s="4"/>
    </row>
    <row r="16" spans="1:18" ht="15.75" customHeight="1">
      <c r="A16" s="49" t="s">
        <v>30</v>
      </c>
      <c r="B16" s="49" t="s">
        <v>31</v>
      </c>
      <c r="C16" s="50"/>
      <c r="D16" s="50"/>
      <c r="E16" s="51">
        <v>12115318.890000001</v>
      </c>
      <c r="F16" s="51">
        <v>12967075</v>
      </c>
      <c r="G16" s="51">
        <f>'OPĆI DIO'!C6</f>
        <v>8248000</v>
      </c>
      <c r="H16" s="51">
        <f>I16-G16</f>
        <v>1153166</v>
      </c>
      <c r="I16" s="51">
        <f>'OPĆI DIO'!E6</f>
        <v>9401166</v>
      </c>
    </row>
    <row r="17" spans="1:9" ht="14.5">
      <c r="A17" s="49" t="s">
        <v>39</v>
      </c>
      <c r="B17" s="49" t="s">
        <v>40</v>
      </c>
      <c r="C17" s="50"/>
      <c r="D17" s="50"/>
      <c r="E17" s="51">
        <v>0</v>
      </c>
      <c r="F17" s="51">
        <v>0</v>
      </c>
      <c r="G17" s="51">
        <f>'OPĆI DIO'!C20</f>
        <v>50000</v>
      </c>
      <c r="H17" s="51">
        <f>I17-G17</f>
        <v>-50000</v>
      </c>
      <c r="I17" s="51">
        <f>'OPĆI DIO'!E20</f>
        <v>0</v>
      </c>
    </row>
    <row r="18" spans="1:9" ht="14.5">
      <c r="A18" s="52" t="s">
        <v>75</v>
      </c>
      <c r="B18" s="53"/>
      <c r="C18" s="54"/>
      <c r="D18" s="54"/>
      <c r="E18" s="48">
        <f>+E19+E20</f>
        <v>11986550.739999998</v>
      </c>
      <c r="F18" s="48">
        <f t="shared" ref="F18:H18" si="1">+F19+F20</f>
        <v>13200234</v>
      </c>
      <c r="G18" s="48">
        <f>+G19+G20</f>
        <v>8298000</v>
      </c>
      <c r="H18" s="48">
        <f t="shared" si="1"/>
        <v>1020266</v>
      </c>
      <c r="I18" s="48">
        <f t="shared" ref="I18:I21" si="2">G18+H18</f>
        <v>9318266</v>
      </c>
    </row>
    <row r="19" spans="1:9" ht="15.75" customHeight="1">
      <c r="A19" s="49" t="s">
        <v>41</v>
      </c>
      <c r="B19" s="49" t="s">
        <v>42</v>
      </c>
      <c r="C19" s="50"/>
      <c r="D19" s="50"/>
      <c r="E19" s="51">
        <v>11821598.869999999</v>
      </c>
      <c r="F19" s="87">
        <v>13029622</v>
      </c>
      <c r="G19" s="51">
        <f>'OPĆI DIO'!C22</f>
        <v>8005000</v>
      </c>
      <c r="H19" s="51">
        <f>I19-G19</f>
        <v>1080266</v>
      </c>
      <c r="I19" s="51">
        <f>'OPĆI DIO'!E22-(17432+1500+56157)</f>
        <v>9085266</v>
      </c>
    </row>
    <row r="20" spans="1:9" ht="14.5">
      <c r="A20" s="49" t="s">
        <v>47</v>
      </c>
      <c r="B20" s="49" t="s">
        <v>48</v>
      </c>
      <c r="C20" s="50"/>
      <c r="D20" s="50"/>
      <c r="E20" s="51">
        <v>164951.87</v>
      </c>
      <c r="F20" s="87">
        <v>170612</v>
      </c>
      <c r="G20" s="51">
        <f>'OPĆI DIO'!C40</f>
        <v>293000</v>
      </c>
      <c r="H20" s="51">
        <f>I20-G20</f>
        <v>-60000</v>
      </c>
      <c r="I20" s="51">
        <f>'OPĆI DIO'!E40-7811-50000</f>
        <v>233000</v>
      </c>
    </row>
    <row r="21" spans="1:9" ht="14.5">
      <c r="A21" s="168" t="s">
        <v>76</v>
      </c>
      <c r="B21" s="169"/>
      <c r="C21" s="169"/>
      <c r="D21" s="170"/>
      <c r="E21" s="48">
        <f>+E15-E18</f>
        <v>128768.15000000224</v>
      </c>
      <c r="F21" s="48">
        <f>+F15-F18</f>
        <v>-233159</v>
      </c>
      <c r="G21" s="48">
        <f>+G15-G18</f>
        <v>0</v>
      </c>
      <c r="H21" s="48">
        <f>+H15-H18</f>
        <v>82900</v>
      </c>
      <c r="I21" s="48">
        <f t="shared" si="2"/>
        <v>82900</v>
      </c>
    </row>
    <row r="22" spans="1:9" ht="14.5">
      <c r="A22" s="55"/>
      <c r="B22" s="55"/>
      <c r="C22" s="56"/>
      <c r="D22" s="56"/>
      <c r="E22" s="56"/>
      <c r="F22" s="56"/>
      <c r="G22" s="56"/>
      <c r="H22" s="73"/>
      <c r="I22" s="73"/>
    </row>
    <row r="23" spans="1:9" ht="14.5">
      <c r="A23" s="57" t="s">
        <v>49</v>
      </c>
      <c r="B23" s="58"/>
      <c r="C23" s="58"/>
      <c r="D23" s="58"/>
      <c r="E23" s="58"/>
      <c r="F23" s="58"/>
      <c r="G23" s="58"/>
      <c r="H23" s="73"/>
      <c r="I23" s="73"/>
    </row>
    <row r="24" spans="1:9" ht="29">
      <c r="A24" s="163" t="s">
        <v>62</v>
      </c>
      <c r="B24" s="164"/>
      <c r="C24" s="164"/>
      <c r="D24" s="165"/>
      <c r="E24" s="76" t="s">
        <v>136</v>
      </c>
      <c r="F24" s="77" t="s">
        <v>135</v>
      </c>
      <c r="G24" s="122" t="s">
        <v>140</v>
      </c>
      <c r="H24" s="77" t="s">
        <v>137</v>
      </c>
      <c r="I24" s="77" t="s">
        <v>139</v>
      </c>
    </row>
    <row r="25" spans="1:9" ht="14.5">
      <c r="A25" s="49" t="s">
        <v>50</v>
      </c>
      <c r="B25" s="59" t="s">
        <v>51</v>
      </c>
      <c r="C25" s="60"/>
      <c r="D25" s="60"/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1:9" ht="14.5">
      <c r="A26" s="49" t="s">
        <v>52</v>
      </c>
      <c r="B26" s="49" t="s">
        <v>53</v>
      </c>
      <c r="C26" s="62"/>
      <c r="D26" s="63"/>
      <c r="E26" s="61">
        <v>59440.71</v>
      </c>
      <c r="F26" s="61"/>
      <c r="G26" s="61">
        <v>0</v>
      </c>
      <c r="H26" s="61">
        <v>0</v>
      </c>
      <c r="I26" s="61">
        <v>0</v>
      </c>
    </row>
    <row r="27" spans="1:9" ht="14.5">
      <c r="A27" s="168" t="s">
        <v>77</v>
      </c>
      <c r="B27" s="169" t="s">
        <v>78</v>
      </c>
      <c r="C27" s="169"/>
      <c r="D27" s="170"/>
      <c r="E27" s="64">
        <f>E25-E26</f>
        <v>-59440.71</v>
      </c>
      <c r="F27" s="64">
        <f t="shared" ref="F27:I27" si="3">F25-F26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</row>
    <row r="28" spans="1:9" ht="14.5">
      <c r="A28" s="65"/>
      <c r="B28" s="65"/>
      <c r="C28" s="66"/>
      <c r="D28" s="66"/>
      <c r="E28" s="66"/>
      <c r="F28" s="66"/>
      <c r="G28" s="66"/>
      <c r="H28" s="73"/>
      <c r="I28" s="73"/>
    </row>
    <row r="29" spans="1:9" ht="14.5">
      <c r="A29" s="67" t="s">
        <v>79</v>
      </c>
      <c r="B29" s="68"/>
      <c r="C29" s="68"/>
      <c r="D29" s="68"/>
      <c r="E29" s="68"/>
      <c r="F29" s="68"/>
      <c r="G29" s="68"/>
      <c r="H29" s="73"/>
      <c r="I29" s="73"/>
    </row>
    <row r="30" spans="1:9" ht="29">
      <c r="A30" s="163" t="s">
        <v>62</v>
      </c>
      <c r="B30" s="164"/>
      <c r="C30" s="164"/>
      <c r="D30" s="165"/>
      <c r="E30" s="76" t="s">
        <v>136</v>
      </c>
      <c r="F30" s="77" t="s">
        <v>135</v>
      </c>
      <c r="G30" s="122" t="s">
        <v>140</v>
      </c>
      <c r="H30" s="77" t="s">
        <v>137</v>
      </c>
      <c r="I30" s="77" t="s">
        <v>139</v>
      </c>
    </row>
    <row r="31" spans="1:9" ht="29.25" customHeight="1">
      <c r="A31" s="171" t="s">
        <v>80</v>
      </c>
      <c r="B31" s="172"/>
      <c r="C31" s="172"/>
      <c r="D31" s="173"/>
      <c r="E31" s="64">
        <f>E32</f>
        <v>163830.06</v>
      </c>
      <c r="F31" s="64">
        <f>+F32</f>
        <v>233159</v>
      </c>
      <c r="G31" s="64">
        <f>+G32</f>
        <v>0</v>
      </c>
      <c r="H31" s="64">
        <v>0</v>
      </c>
      <c r="I31" s="64">
        <v>49106</v>
      </c>
    </row>
    <row r="32" spans="1:9" ht="14.5">
      <c r="A32" s="78">
        <v>9</v>
      </c>
      <c r="B32" s="69" t="s">
        <v>81</v>
      </c>
      <c r="C32" s="50"/>
      <c r="D32" s="50"/>
      <c r="E32" s="61">
        <v>163830.06</v>
      </c>
      <c r="F32" s="85">
        <v>233159</v>
      </c>
      <c r="G32" s="61"/>
      <c r="H32" s="61"/>
      <c r="I32" s="61">
        <v>63750</v>
      </c>
    </row>
    <row r="33" spans="1:11" ht="14.5">
      <c r="A33" s="78">
        <v>9</v>
      </c>
      <c r="B33" s="69" t="s">
        <v>82</v>
      </c>
      <c r="C33" s="50"/>
      <c r="D33" s="50"/>
      <c r="E33" s="61"/>
      <c r="F33" s="61"/>
      <c r="G33" s="61">
        <v>0</v>
      </c>
      <c r="H33" s="61">
        <v>0</v>
      </c>
      <c r="I33" s="61">
        <v>14644</v>
      </c>
      <c r="K33" s="4"/>
    </row>
    <row r="34" spans="1:11" ht="30.75" customHeight="1">
      <c r="A34" s="160" t="s">
        <v>83</v>
      </c>
      <c r="B34" s="161"/>
      <c r="C34" s="161"/>
      <c r="D34" s="162"/>
      <c r="E34" s="64">
        <f>E32-E33</f>
        <v>163830.06</v>
      </c>
      <c r="F34" s="64">
        <f>+F32-F33</f>
        <v>233159</v>
      </c>
      <c r="G34" s="64">
        <f>+G32-G33</f>
        <v>0</v>
      </c>
      <c r="H34" s="64">
        <f>+H32-H33</f>
        <v>0</v>
      </c>
      <c r="I34" s="64">
        <f>I32-I33</f>
        <v>49106</v>
      </c>
    </row>
    <row r="35" spans="1:11" ht="14.5">
      <c r="A35" s="70"/>
      <c r="B35" s="55"/>
      <c r="C35" s="66"/>
      <c r="D35" s="66"/>
      <c r="E35" s="66"/>
      <c r="F35" s="66"/>
      <c r="G35" s="66"/>
      <c r="H35" s="73"/>
      <c r="I35" s="73"/>
    </row>
    <row r="36" spans="1:11" ht="14.5">
      <c r="A36" s="57" t="s">
        <v>84</v>
      </c>
      <c r="B36" s="58"/>
      <c r="C36" s="58"/>
      <c r="D36" s="58"/>
      <c r="E36" s="58"/>
      <c r="F36" s="58"/>
      <c r="G36" s="58"/>
      <c r="H36" s="73"/>
      <c r="I36" s="73"/>
    </row>
    <row r="37" spans="1:11" ht="29">
      <c r="A37" s="163" t="s">
        <v>85</v>
      </c>
      <c r="B37" s="164"/>
      <c r="C37" s="164"/>
      <c r="D37" s="165"/>
      <c r="E37" s="76" t="s">
        <v>136</v>
      </c>
      <c r="F37" s="77" t="s">
        <v>135</v>
      </c>
      <c r="G37" s="122" t="s">
        <v>140</v>
      </c>
      <c r="H37" s="122" t="s">
        <v>137</v>
      </c>
      <c r="I37" s="122" t="s">
        <v>139</v>
      </c>
    </row>
    <row r="38" spans="1:11" ht="15.75" customHeight="1">
      <c r="A38" s="71" t="s">
        <v>86</v>
      </c>
      <c r="B38" s="72"/>
      <c r="C38" s="54"/>
      <c r="D38" s="54"/>
      <c r="E38" s="64">
        <f>+E15+E25+E32</f>
        <v>12279148.950000001</v>
      </c>
      <c r="F38" s="64">
        <f>+F15+F25+F34</f>
        <v>13200234</v>
      </c>
      <c r="G38" s="123">
        <f>G15+G25</f>
        <v>8298000</v>
      </c>
      <c r="H38" s="123">
        <f>+H15+H25</f>
        <v>1103166</v>
      </c>
      <c r="I38" s="123">
        <f>I15+I25</f>
        <v>9401166</v>
      </c>
    </row>
    <row r="39" spans="1:11" ht="15.75" customHeight="1">
      <c r="A39" s="71" t="s">
        <v>87</v>
      </c>
      <c r="B39" s="72"/>
      <c r="C39" s="54"/>
      <c r="D39" s="54"/>
      <c r="E39" s="64">
        <f>+E18+E26+E33</f>
        <v>12045991.449999999</v>
      </c>
      <c r="F39" s="64">
        <f>+F18+F26+F33</f>
        <v>13200234</v>
      </c>
      <c r="G39" s="123">
        <f>+G18+G26</f>
        <v>8298000</v>
      </c>
      <c r="H39" s="123">
        <f>+H18+H26</f>
        <v>1020266</v>
      </c>
      <c r="I39" s="123">
        <f>+I18+I26</f>
        <v>9318266</v>
      </c>
    </row>
    <row r="40" spans="1:11" ht="61.5" customHeight="1">
      <c r="A40" s="166" t="s">
        <v>88</v>
      </c>
      <c r="B40" s="161"/>
      <c r="C40" s="161"/>
      <c r="D40" s="162"/>
      <c r="E40" s="64">
        <f>+E38-E39</f>
        <v>233157.50000000186</v>
      </c>
      <c r="F40" s="64">
        <f t="shared" ref="F40" si="4">+F38-F39</f>
        <v>0</v>
      </c>
      <c r="G40" s="123">
        <f>G38-G39</f>
        <v>0</v>
      </c>
      <c r="H40" s="123">
        <f>H38-H39</f>
        <v>82900</v>
      </c>
      <c r="I40" s="123">
        <f>G40+H40</f>
        <v>82900</v>
      </c>
    </row>
    <row r="41" spans="1:11" ht="14.5">
      <c r="A41" s="73"/>
      <c r="B41" s="73"/>
      <c r="C41" s="73"/>
      <c r="D41" s="73"/>
      <c r="E41" s="79"/>
      <c r="F41" s="73"/>
      <c r="G41" s="73"/>
      <c r="H41" s="73"/>
      <c r="I41" s="73"/>
    </row>
    <row r="42" spans="1:11">
      <c r="A42" s="11"/>
      <c r="B42" s="11"/>
      <c r="C42" s="11"/>
      <c r="D42" s="86"/>
      <c r="E42" s="45"/>
      <c r="F42" s="45"/>
      <c r="G42" s="45"/>
      <c r="H42" s="45"/>
      <c r="I42" s="45"/>
    </row>
    <row r="43" spans="1:11">
      <c r="A43" s="11"/>
      <c r="B43" s="11"/>
      <c r="C43" s="11"/>
      <c r="D43" s="11"/>
      <c r="E43" s="45"/>
      <c r="F43" s="45"/>
      <c r="G43" s="45"/>
      <c r="H43" s="45"/>
      <c r="I43" s="45"/>
    </row>
    <row r="44" spans="1:11">
      <c r="A44" s="11"/>
      <c r="B44" s="11"/>
      <c r="C44" s="11"/>
      <c r="D44" s="11"/>
      <c r="E44" s="45"/>
      <c r="F44" s="45"/>
      <c r="G44" s="45"/>
      <c r="H44" s="45"/>
      <c r="I44" s="45"/>
    </row>
    <row r="45" spans="1:11">
      <c r="A45" s="11"/>
      <c r="B45" s="11"/>
      <c r="C45" s="11"/>
      <c r="D45" s="11"/>
      <c r="E45" s="45"/>
      <c r="F45" s="45"/>
      <c r="G45" s="45"/>
      <c r="H45" s="45"/>
      <c r="I45" s="45"/>
    </row>
    <row r="46" spans="1:11">
      <c r="A46" s="11"/>
      <c r="B46" s="11"/>
      <c r="C46" s="11"/>
      <c r="D46" s="11"/>
      <c r="E46" s="45"/>
      <c r="F46" s="45"/>
      <c r="G46" s="45"/>
      <c r="H46" s="45"/>
      <c r="I46" s="45"/>
    </row>
  </sheetData>
  <mergeCells count="16">
    <mergeCell ref="H1:I1"/>
    <mergeCell ref="A3:I3"/>
    <mergeCell ref="A5:I5"/>
    <mergeCell ref="A7:E7"/>
    <mergeCell ref="A9:I9"/>
    <mergeCell ref="K3:R3"/>
    <mergeCell ref="A34:D34"/>
    <mergeCell ref="A37:D37"/>
    <mergeCell ref="A40:D40"/>
    <mergeCell ref="A10:I11"/>
    <mergeCell ref="A14:D14"/>
    <mergeCell ref="A21:D21"/>
    <mergeCell ref="A24:D24"/>
    <mergeCell ref="A27:D27"/>
    <mergeCell ref="A30:D30"/>
    <mergeCell ref="A31:D31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6"/>
  <sheetViews>
    <sheetView view="pageBreakPreview" topLeftCell="A49" zoomScale="60" zoomScaleNormal="140" workbookViewId="0">
      <selection activeCell="C45" sqref="C45"/>
    </sheetView>
  </sheetViews>
  <sheetFormatPr defaultRowHeight="14.5"/>
  <cols>
    <col min="1" max="1" width="6.81640625" style="5" customWidth="1"/>
    <col min="2" max="2" width="49" style="1" customWidth="1"/>
    <col min="3" max="3" width="14.453125" style="2" customWidth="1"/>
    <col min="4" max="4" width="12.453125" style="2" customWidth="1"/>
    <col min="5" max="5" width="13.453125" style="2" customWidth="1"/>
    <col min="6" max="6" width="12.54296875" bestFit="1" customWidth="1"/>
    <col min="7" max="7" width="14.1796875" customWidth="1"/>
    <col min="8" max="8" width="15" bestFit="1" customWidth="1"/>
    <col min="9" max="10" width="10.1796875" bestFit="1" customWidth="1"/>
  </cols>
  <sheetData>
    <row r="1" spans="1:8">
      <c r="A1" s="183" t="s">
        <v>27</v>
      </c>
      <c r="B1" s="183"/>
      <c r="C1" s="183"/>
      <c r="D1" s="183"/>
      <c r="E1" s="183"/>
    </row>
    <row r="2" spans="1:8" ht="15.75" customHeight="1">
      <c r="A2" s="182" t="s">
        <v>141</v>
      </c>
      <c r="B2" s="182"/>
      <c r="C2" s="182"/>
      <c r="D2" s="182"/>
      <c r="E2" s="182"/>
    </row>
    <row r="3" spans="1:8" ht="15.75" customHeight="1">
      <c r="A3" s="182"/>
      <c r="B3" s="182"/>
      <c r="C3" s="182"/>
      <c r="D3" s="182"/>
      <c r="E3" s="182"/>
    </row>
    <row r="4" spans="1:8" ht="29">
      <c r="A4" s="184" t="s">
        <v>28</v>
      </c>
      <c r="B4" s="185"/>
      <c r="C4" s="122" t="s">
        <v>140</v>
      </c>
      <c r="D4" s="12" t="s">
        <v>137</v>
      </c>
      <c r="E4" s="13" t="s">
        <v>139</v>
      </c>
    </row>
    <row r="5" spans="1:8">
      <c r="A5" s="43" t="s">
        <v>29</v>
      </c>
      <c r="B5" s="28"/>
      <c r="C5" s="29"/>
      <c r="D5" s="29"/>
      <c r="E5" s="29"/>
    </row>
    <row r="6" spans="1:8">
      <c r="A6" s="32" t="s">
        <v>30</v>
      </c>
      <c r="B6" s="33" t="s">
        <v>31</v>
      </c>
      <c r="C6" s="34">
        <f>+C7+C11+C13+C15+C18+C20</f>
        <v>8248000</v>
      </c>
      <c r="D6" s="34">
        <f t="shared" ref="D6:E6" si="0">+D7+D11+D13+D15+D18+D20</f>
        <v>1153166</v>
      </c>
      <c r="E6" s="34">
        <f t="shared" si="0"/>
        <v>9401166</v>
      </c>
      <c r="G6" s="8"/>
      <c r="H6" s="98"/>
    </row>
    <row r="7" spans="1:8" ht="24.75" customHeight="1">
      <c r="A7" s="35">
        <v>63</v>
      </c>
      <c r="B7" s="36" t="s">
        <v>32</v>
      </c>
      <c r="C7" s="27">
        <f>C8+C9+C10</f>
        <v>5745995</v>
      </c>
      <c r="D7" s="27">
        <f>E7-C7</f>
        <v>951292</v>
      </c>
      <c r="E7" s="27">
        <f t="shared" ref="E7" si="1">E8+E9+E10</f>
        <v>6697287</v>
      </c>
      <c r="G7" s="8"/>
      <c r="H7" s="98"/>
    </row>
    <row r="8" spans="1:8">
      <c r="A8" s="37">
        <v>634</v>
      </c>
      <c r="B8" s="38" t="s">
        <v>119</v>
      </c>
      <c r="C8" s="29">
        <v>12000</v>
      </c>
      <c r="D8" s="29">
        <f t="shared" ref="D8:D21" si="2">E8-C8</f>
        <v>0</v>
      </c>
      <c r="E8" s="29">
        <v>12000</v>
      </c>
      <c r="G8" s="8"/>
      <c r="H8" s="98"/>
    </row>
    <row r="9" spans="1:8" ht="26">
      <c r="A9" s="37">
        <v>636</v>
      </c>
      <c r="B9" s="38" t="s">
        <v>120</v>
      </c>
      <c r="C9" s="113">
        <f>5617340+6655</f>
        <v>5623995</v>
      </c>
      <c r="D9" s="29">
        <f t="shared" si="2"/>
        <v>895135</v>
      </c>
      <c r="E9" s="113">
        <v>6519130</v>
      </c>
      <c r="G9" s="8"/>
      <c r="H9" s="99"/>
    </row>
    <row r="10" spans="1:8">
      <c r="A10" s="37">
        <v>638</v>
      </c>
      <c r="B10" s="38" t="s">
        <v>215</v>
      </c>
      <c r="C10" s="113">
        <v>110000</v>
      </c>
      <c r="D10" s="29">
        <f t="shared" si="2"/>
        <v>56157</v>
      </c>
      <c r="E10" s="113">
        <f>110000+56157</f>
        <v>166157</v>
      </c>
      <c r="G10" s="8"/>
      <c r="H10" s="99"/>
    </row>
    <row r="11" spans="1:8">
      <c r="A11" s="35">
        <v>64</v>
      </c>
      <c r="B11" s="36" t="s">
        <v>33</v>
      </c>
      <c r="C11" s="27">
        <f>C12</f>
        <v>5</v>
      </c>
      <c r="D11" s="27">
        <f t="shared" si="2"/>
        <v>0</v>
      </c>
      <c r="E11" s="27">
        <f t="shared" ref="E11" si="3">E12</f>
        <v>5</v>
      </c>
    </row>
    <row r="12" spans="1:8">
      <c r="A12" s="37">
        <v>641</v>
      </c>
      <c r="B12" s="38" t="s">
        <v>34</v>
      </c>
      <c r="C12" s="113">
        <v>5</v>
      </c>
      <c r="D12" s="29">
        <f t="shared" si="2"/>
        <v>0</v>
      </c>
      <c r="E12" s="29">
        <v>5</v>
      </c>
    </row>
    <row r="13" spans="1:8" ht="26">
      <c r="A13" s="35">
        <v>65</v>
      </c>
      <c r="B13" s="36" t="s">
        <v>117</v>
      </c>
      <c r="C13" s="27">
        <f>C14</f>
        <v>467000</v>
      </c>
      <c r="D13" s="27">
        <f t="shared" si="2"/>
        <v>53431</v>
      </c>
      <c r="E13" s="27">
        <f t="shared" ref="E13" si="4">E14</f>
        <v>520431</v>
      </c>
    </row>
    <row r="14" spans="1:8">
      <c r="A14" s="37">
        <v>652</v>
      </c>
      <c r="B14" s="38" t="s">
        <v>118</v>
      </c>
      <c r="C14" s="113">
        <f>457000+5000+5000</f>
        <v>467000</v>
      </c>
      <c r="D14" s="29">
        <f t="shared" si="2"/>
        <v>53431</v>
      </c>
      <c r="E14" s="29">
        <f>498000+5000+17431</f>
        <v>520431</v>
      </c>
    </row>
    <row r="15" spans="1:8" ht="26">
      <c r="A15" s="35" t="s">
        <v>35</v>
      </c>
      <c r="B15" s="36" t="s">
        <v>36</v>
      </c>
      <c r="C15" s="27">
        <f>C16+C17</f>
        <v>57000</v>
      </c>
      <c r="D15" s="27">
        <f t="shared" si="2"/>
        <v>13411</v>
      </c>
      <c r="E15" s="27">
        <f t="shared" ref="E15" si="5">E16+E17</f>
        <v>70411</v>
      </c>
    </row>
    <row r="16" spans="1:8">
      <c r="A16" s="37" t="s">
        <v>37</v>
      </c>
      <c r="B16" s="38" t="s">
        <v>38</v>
      </c>
      <c r="C16" s="113">
        <f>30000+10000</f>
        <v>40000</v>
      </c>
      <c r="D16" s="29">
        <f t="shared" si="2"/>
        <v>12311</v>
      </c>
      <c r="E16" s="29">
        <f>43000+9311</f>
        <v>52311</v>
      </c>
    </row>
    <row r="17" spans="1:10">
      <c r="A17" s="37">
        <v>663</v>
      </c>
      <c r="B17" s="38" t="s">
        <v>121</v>
      </c>
      <c r="C17" s="113">
        <v>17000</v>
      </c>
      <c r="D17" s="29">
        <f t="shared" si="2"/>
        <v>1100</v>
      </c>
      <c r="E17" s="29">
        <v>18100</v>
      </c>
    </row>
    <row r="18" spans="1:10" ht="26">
      <c r="A18" s="35">
        <v>67</v>
      </c>
      <c r="B18" s="36" t="s">
        <v>69</v>
      </c>
      <c r="C18" s="27">
        <f>C19</f>
        <v>1928000</v>
      </c>
      <c r="D18" s="27">
        <f t="shared" si="2"/>
        <v>185032</v>
      </c>
      <c r="E18" s="27">
        <f t="shared" ref="E18" si="6">E19</f>
        <v>2113032</v>
      </c>
    </row>
    <row r="19" spans="1:10" ht="26">
      <c r="A19" s="37">
        <v>671</v>
      </c>
      <c r="B19" s="38" t="s">
        <v>70</v>
      </c>
      <c r="C19" s="113">
        <v>1928000</v>
      </c>
      <c r="D19" s="29">
        <f t="shared" si="2"/>
        <v>185032</v>
      </c>
      <c r="E19" s="29">
        <v>2113032</v>
      </c>
      <c r="I19" s="8"/>
      <c r="J19" s="8"/>
    </row>
    <row r="20" spans="1:10">
      <c r="A20" s="35">
        <v>72</v>
      </c>
      <c r="B20" s="36" t="s">
        <v>138</v>
      </c>
      <c r="C20" s="27">
        <f>C21</f>
        <v>50000</v>
      </c>
      <c r="D20" s="27">
        <f t="shared" si="2"/>
        <v>-50000</v>
      </c>
      <c r="E20" s="27">
        <f t="shared" ref="E20" si="7">E21</f>
        <v>0</v>
      </c>
      <c r="I20" s="8"/>
      <c r="J20" s="8"/>
    </row>
    <row r="21" spans="1:10">
      <c r="A21" s="37">
        <v>723</v>
      </c>
      <c r="B21" s="38" t="s">
        <v>218</v>
      </c>
      <c r="C21" s="113">
        <v>50000</v>
      </c>
      <c r="D21" s="29">
        <f t="shared" si="2"/>
        <v>-50000</v>
      </c>
      <c r="E21" s="113">
        <v>0</v>
      </c>
      <c r="I21" s="8"/>
      <c r="J21" s="8"/>
    </row>
    <row r="22" spans="1:10">
      <c r="A22" s="32" t="s">
        <v>41</v>
      </c>
      <c r="B22" s="33" t="s">
        <v>42</v>
      </c>
      <c r="C22" s="33">
        <f>+C23+C27+C33+C36+C38</f>
        <v>8005000</v>
      </c>
      <c r="D22" s="33">
        <f t="shared" ref="D22:E22" si="8">+D23+D27+D33+D36+D38</f>
        <v>1155355</v>
      </c>
      <c r="E22" s="33">
        <f t="shared" si="8"/>
        <v>9160355</v>
      </c>
      <c r="F22" s="154"/>
      <c r="H22" s="8"/>
      <c r="I22" s="8"/>
    </row>
    <row r="23" spans="1:10">
      <c r="A23" s="89" t="s">
        <v>0</v>
      </c>
      <c r="B23" s="90" t="s">
        <v>1</v>
      </c>
      <c r="C23" s="27">
        <f>SUM(C24:C26)</f>
        <v>6308995</v>
      </c>
      <c r="D23" s="27">
        <f>SUM(D24:D26)</f>
        <v>871757</v>
      </c>
      <c r="E23" s="27">
        <f t="shared" ref="E23" si="9">SUM(E24:E26)</f>
        <v>7180752</v>
      </c>
      <c r="G23" s="154"/>
      <c r="I23" s="8"/>
    </row>
    <row r="24" spans="1:10">
      <c r="A24" s="91" t="s">
        <v>2</v>
      </c>
      <c r="B24" s="92" t="s">
        <v>3</v>
      </c>
      <c r="C24" s="113">
        <f>'POSEBAN DIO-'!D43+'POSEBAN DIO-'!D72+'POSEBAN DIO-'!D98+'POSEBAN DIO-'!D108+'POSEBAN DIO-'!D128+'POSEBAN DIO-'!D155+'POSEBAN DIO-'!D166+'POSEBAN DIO-'!D170+'POSEBAN DIO-'!D178+'POSEBAN DIO-'!D187</f>
        <v>5228495</v>
      </c>
      <c r="D24" s="113">
        <f>E24-C24</f>
        <v>817257</v>
      </c>
      <c r="E24" s="113">
        <f>'POSEBAN DIO-'!H43+'POSEBAN DIO-'!H72+'POSEBAN DIO-'!H98+'POSEBAN DIO-'!H108+'POSEBAN DIO-'!H128+'POSEBAN DIO-'!H155+'POSEBAN DIO-'!H166+'POSEBAN DIO-'!H170+'POSEBAN DIO-'!H178+'POSEBAN DIO-'!H187</f>
        <v>6045752</v>
      </c>
    </row>
    <row r="25" spans="1:10">
      <c r="A25" s="91" t="s">
        <v>4</v>
      </c>
      <c r="B25" s="92" t="s">
        <v>5</v>
      </c>
      <c r="C25" s="113">
        <f>'POSEBAN DIO-'!D44+'POSEBAN DIO-'!D99+'POSEBAN DIO-'!D156+'POSEBAN DIO-'!D171+'POSEBAN DIO-'!D179</f>
        <v>244100</v>
      </c>
      <c r="D25" s="113">
        <f>E25-C25</f>
        <v>6000</v>
      </c>
      <c r="E25" s="113">
        <f>'POSEBAN DIO-'!H44+'POSEBAN DIO-'!H99+'POSEBAN DIO-'!H156+'POSEBAN DIO-'!H171+'POSEBAN DIO-'!H179</f>
        <v>250100</v>
      </c>
    </row>
    <row r="26" spans="1:10">
      <c r="A26" s="91" t="s">
        <v>6</v>
      </c>
      <c r="B26" s="92" t="s">
        <v>7</v>
      </c>
      <c r="C26" s="113">
        <f>'POSEBAN DIO-'!D45+'POSEBAN DIO-'!D73+'POSEBAN DIO-'!D100+'POSEBAN DIO-'!D129+'POSEBAN DIO-'!D157+'POSEBAN DIO-'!D180+'POSEBAN DIO-'!D188</f>
        <v>836400</v>
      </c>
      <c r="D26" s="113">
        <f>E26-C26</f>
        <v>48500</v>
      </c>
      <c r="E26" s="113">
        <f>'POSEBAN DIO-'!H45+'POSEBAN DIO-'!H73+'POSEBAN DIO-'!H100+'POSEBAN DIO-'!H129+'POSEBAN DIO-'!H157+'POSEBAN DIO-'!H180+'POSEBAN DIO-'!H188</f>
        <v>884900</v>
      </c>
    </row>
    <row r="27" spans="1:10">
      <c r="A27" s="89" t="s">
        <v>8</v>
      </c>
      <c r="B27" s="90" t="s">
        <v>9</v>
      </c>
      <c r="C27" s="27">
        <f>SUM(C28:C32)</f>
        <v>1649005</v>
      </c>
      <c r="D27" s="27">
        <f t="shared" ref="D27:E27" si="10">SUM(D28:D32)</f>
        <v>263598</v>
      </c>
      <c r="E27" s="27">
        <f t="shared" si="10"/>
        <v>1912603</v>
      </c>
    </row>
    <row r="28" spans="1:10">
      <c r="A28" s="91" t="s">
        <v>10</v>
      </c>
      <c r="B28" s="92" t="s">
        <v>11</v>
      </c>
      <c r="C28" s="113">
        <f>'POSEBAN DIO-'!D27+'POSEBAN DIO-'!D47+'POSEBAN DIO-'!D85+'POSEBAN DIO-'!D91+'POSEBAN DIO-'!D102+'POSEBAN DIO-'!D159+'POSEBAN DIO-'!D173+'POSEBAN DIO-'!D182+'POSEBAN DIO-'!D190</f>
        <v>388845</v>
      </c>
      <c r="D28" s="113">
        <f>'POSEBAN DIO-'!E27+'POSEBAN DIO-'!E47+'POSEBAN DIO-'!E85+'POSEBAN DIO-'!E91+'POSEBAN DIO-'!E102+'POSEBAN DIO-'!E159+'POSEBAN DIO-'!E173+'POSEBAN DIO-'!E182+'POSEBAN DIO-'!E190</f>
        <v>57100</v>
      </c>
      <c r="E28" s="113">
        <f>'POSEBAN DIO-'!H27+'POSEBAN DIO-'!H47+'POSEBAN DIO-'!H85+'POSEBAN DIO-'!H91+'POSEBAN DIO-'!H102+'POSEBAN DIO-'!H159+'POSEBAN DIO-'!H173+'POSEBAN DIO-'!H182+'POSEBAN DIO-'!H190</f>
        <v>445945</v>
      </c>
    </row>
    <row r="29" spans="1:10">
      <c r="A29" s="91" t="s">
        <v>12</v>
      </c>
      <c r="B29" s="92" t="s">
        <v>13</v>
      </c>
      <c r="C29" s="113">
        <f>'POSEBAN DIO-'!D17+'POSEBAN DIO-'!D22+'POSEBAN DIO-'!D28+'POSEBAN DIO-'!D75+'POSEBAN DIO-'!D81+'POSEBAN DIO-'!D86+'POSEBAN DIO-'!D92+'POSEBAN DIO-'!D103+'POSEBAN DIO-'!D110+'POSEBAN DIO-'!D122+'POSEBAN DIO-'!D145+'POSEBAN DIO-'!D150</f>
        <v>742155</v>
      </c>
      <c r="D29" s="113">
        <f>'POSEBAN DIO-'!E17+'POSEBAN DIO-'!E22+'POSEBAN DIO-'!E28+'POSEBAN DIO-'!E75+'POSEBAN DIO-'!E81+'POSEBAN DIO-'!E86+'POSEBAN DIO-'!E92+'POSEBAN DIO-'!E103+'POSEBAN DIO-'!E110+'POSEBAN DIO-'!E122+'POSEBAN DIO-'!E145+'POSEBAN DIO-'!E150</f>
        <v>138708</v>
      </c>
      <c r="E29" s="113">
        <f>'POSEBAN DIO-'!H17+'POSEBAN DIO-'!H22+'POSEBAN DIO-'!H28+'POSEBAN DIO-'!H75+'POSEBAN DIO-'!H81+'POSEBAN DIO-'!H86+'POSEBAN DIO-'!H92+'POSEBAN DIO-'!H103+'POSEBAN DIO-'!H110+'POSEBAN DIO-'!H122+'POSEBAN DIO-'!H145+'POSEBAN DIO-'!H150</f>
        <v>880863</v>
      </c>
    </row>
    <row r="30" spans="1:10">
      <c r="A30" s="91" t="s">
        <v>14</v>
      </c>
      <c r="B30" s="92" t="s">
        <v>15</v>
      </c>
      <c r="C30" s="113">
        <f>'POSEBAN DIO-'!D18+'POSEBAN DIO-'!D23+'POSEBAN DIO-'!D29+'POSEBAN DIO-'!D36+'POSEBAN DIO-'!D76+'POSEBAN DIO-'!D87+'POSEBAN DIO-'!D93+'POSEBAN DIO-'!D104+'POSEBAN DIO-'!D111+'POSEBAN DIO-'!D123+'POSEBAN DIO-'!D140+'POSEBAN DIO-'!D160+'POSEBAN DIO-'!D191</f>
        <v>413005</v>
      </c>
      <c r="D30" s="113">
        <f>'POSEBAN DIO-'!E18+'POSEBAN DIO-'!E23+'POSEBAN DIO-'!E29+'POSEBAN DIO-'!E36+'POSEBAN DIO-'!E76+'POSEBAN DIO-'!E87+'POSEBAN DIO-'!E93+'POSEBAN DIO-'!E104+'POSEBAN DIO-'!E111+'POSEBAN DIO-'!E123+'POSEBAN DIO-'!E140+'POSEBAN DIO-'!E160+'POSEBAN DIO-'!E191</f>
        <v>45290</v>
      </c>
      <c r="E30" s="113">
        <f>'POSEBAN DIO-'!H18+'POSEBAN DIO-'!H23+'POSEBAN DIO-'!H29+'POSEBAN DIO-'!H36+'POSEBAN DIO-'!H76+'POSEBAN DIO-'!H87+'POSEBAN DIO-'!H93+'POSEBAN DIO-'!H104+'POSEBAN DIO-'!H111+'POSEBAN DIO-'!H123+'POSEBAN DIO-'!H140+'POSEBAN DIO-'!H160+'POSEBAN DIO-'!H191</f>
        <v>458295</v>
      </c>
    </row>
    <row r="31" spans="1:10">
      <c r="A31" s="91" t="s">
        <v>43</v>
      </c>
      <c r="B31" s="92" t="s">
        <v>44</v>
      </c>
      <c r="C31" s="113">
        <v>0</v>
      </c>
      <c r="D31" s="113">
        <v>0</v>
      </c>
      <c r="E31" s="113">
        <v>0</v>
      </c>
    </row>
    <row r="32" spans="1:10">
      <c r="A32" s="91" t="s">
        <v>16</v>
      </c>
      <c r="B32" s="92" t="s">
        <v>17</v>
      </c>
      <c r="C32" s="113">
        <f>'POSEBAN DIO-'!D30+'POSEBAN DIO-'!D48+'POSEBAN DIO-'!D77+'POSEBAN DIO-'!D116+'POSEBAN DIO-'!D124+'POSEBAN DIO-'!D161+'POSEBAN DIO-'!D183</f>
        <v>105000</v>
      </c>
      <c r="D32" s="113">
        <f>'POSEBAN DIO-'!E30+'POSEBAN DIO-'!E48+'POSEBAN DIO-'!E77+'POSEBAN DIO-'!E116+'POSEBAN DIO-'!E124+'POSEBAN DIO-'!E161+'POSEBAN DIO-'!E183</f>
        <v>22500</v>
      </c>
      <c r="E32" s="113">
        <f>'POSEBAN DIO-'!H30+'POSEBAN DIO-'!H48+'POSEBAN DIO-'!H77+'POSEBAN DIO-'!H116+'POSEBAN DIO-'!H124+'POSEBAN DIO-'!H161+'POSEBAN DIO-'!H183</f>
        <v>127500</v>
      </c>
    </row>
    <row r="33" spans="1:5">
      <c r="A33" s="89" t="s">
        <v>18</v>
      </c>
      <c r="B33" s="90" t="s">
        <v>19</v>
      </c>
      <c r="C33" s="27">
        <f>SUM(C34:C35)</f>
        <v>4000</v>
      </c>
      <c r="D33" s="27">
        <f t="shared" ref="D33:E33" si="11">SUM(D34:D35)</f>
        <v>0</v>
      </c>
      <c r="E33" s="27">
        <f t="shared" si="11"/>
        <v>4000</v>
      </c>
    </row>
    <row r="34" spans="1:5">
      <c r="A34" s="91" t="s">
        <v>45</v>
      </c>
      <c r="B34" s="92" t="s">
        <v>46</v>
      </c>
      <c r="C34" s="113">
        <v>0</v>
      </c>
      <c r="D34" s="113"/>
      <c r="E34" s="113"/>
    </row>
    <row r="35" spans="1:5">
      <c r="A35" s="91" t="s">
        <v>20</v>
      </c>
      <c r="B35" s="92" t="s">
        <v>21</v>
      </c>
      <c r="C35" s="113">
        <f>'POSEBAN DIO-'!D32</f>
        <v>4000</v>
      </c>
      <c r="D35" s="113">
        <f>'POSEBAN DIO-'!E32</f>
        <v>0</v>
      </c>
      <c r="E35" s="113">
        <f>'POSEBAN DIO-'!H32</f>
        <v>4000</v>
      </c>
    </row>
    <row r="36" spans="1:5" ht="26">
      <c r="A36" s="94">
        <v>37</v>
      </c>
      <c r="B36" s="90" t="s">
        <v>99</v>
      </c>
      <c r="C36" s="27">
        <f>C37</f>
        <v>43000</v>
      </c>
      <c r="D36" s="27">
        <f>D37</f>
        <v>20000</v>
      </c>
      <c r="E36" s="27">
        <f t="shared" ref="E36:E38" si="12">C36+D36</f>
        <v>63000</v>
      </c>
    </row>
    <row r="37" spans="1:5">
      <c r="A37" s="95">
        <v>372</v>
      </c>
      <c r="B37" s="92" t="s">
        <v>101</v>
      </c>
      <c r="C37" s="113">
        <f>'POSEBAN DIO-'!D38+'POSEBAN DIO-'!D118+'POSEBAN DIO-'!D132</f>
        <v>43000</v>
      </c>
      <c r="D37" s="113">
        <f>'POSEBAN DIO-'!E38+'POSEBAN DIO-'!E118+'POSEBAN DIO-'!E132</f>
        <v>20000</v>
      </c>
      <c r="E37" s="113">
        <f>'POSEBAN DIO-'!H38+'POSEBAN DIO-'!H118+'POSEBAN DIO-'!H132</f>
        <v>63000</v>
      </c>
    </row>
    <row r="38" spans="1:5">
      <c r="A38" s="94">
        <v>38</v>
      </c>
      <c r="B38" s="90" t="s">
        <v>128</v>
      </c>
      <c r="C38" s="27">
        <f>C39</f>
        <v>0</v>
      </c>
      <c r="D38" s="27">
        <v>0</v>
      </c>
      <c r="E38" s="27">
        <f t="shared" si="12"/>
        <v>0</v>
      </c>
    </row>
    <row r="39" spans="1:5">
      <c r="A39" s="41">
        <v>383</v>
      </c>
      <c r="B39" s="38" t="s">
        <v>129</v>
      </c>
      <c r="C39" s="113">
        <v>0</v>
      </c>
      <c r="D39" s="113"/>
      <c r="E39" s="113"/>
    </row>
    <row r="40" spans="1:5">
      <c r="A40" s="32" t="s">
        <v>47</v>
      </c>
      <c r="B40" s="33" t="s">
        <v>48</v>
      </c>
      <c r="C40" s="33">
        <f>+C41+C43</f>
        <v>293000</v>
      </c>
      <c r="D40" s="33">
        <f>+D41+D43</f>
        <v>-2189</v>
      </c>
      <c r="E40" s="33">
        <f>C40+D40</f>
        <v>290811</v>
      </c>
    </row>
    <row r="41" spans="1:5">
      <c r="A41" s="80">
        <v>41</v>
      </c>
      <c r="B41" s="36" t="s">
        <v>130</v>
      </c>
      <c r="C41" s="27">
        <f>+C42</f>
        <v>0</v>
      </c>
      <c r="D41" s="27">
        <f>+D42</f>
        <v>0</v>
      </c>
      <c r="E41" s="27">
        <f>C41+D41</f>
        <v>0</v>
      </c>
    </row>
    <row r="42" spans="1:5">
      <c r="A42" s="81">
        <v>412</v>
      </c>
      <c r="B42" s="38" t="s">
        <v>131</v>
      </c>
      <c r="C42" s="113"/>
      <c r="D42" s="113"/>
      <c r="E42" s="113"/>
    </row>
    <row r="43" spans="1:5">
      <c r="A43" s="39" t="s">
        <v>22</v>
      </c>
      <c r="B43" s="36" t="s">
        <v>23</v>
      </c>
      <c r="C43" s="27">
        <f>+C44+C45</f>
        <v>293000</v>
      </c>
      <c r="D43" s="27">
        <f>+D44+D45</f>
        <v>-2189</v>
      </c>
      <c r="E43" s="27">
        <f t="shared" ref="E43" si="13">C43+D43</f>
        <v>290811</v>
      </c>
    </row>
    <row r="44" spans="1:5">
      <c r="A44" s="40" t="s">
        <v>24</v>
      </c>
      <c r="B44" s="38" t="s">
        <v>25</v>
      </c>
      <c r="C44" s="113">
        <f>'POSEBAN DIO-'!D53+'POSEBAN DIO-'!D58+'POSEBAN DIO-'!D66+50000</f>
        <v>169000</v>
      </c>
      <c r="D44" s="113">
        <f>'POSEBAN DIO-'!E53+'POSEBAN DIO-'!E58+'POSEBAN DIO-'!E66</f>
        <v>-42189</v>
      </c>
      <c r="E44" s="113">
        <f>'POSEBAN DIO-'!H53+'POSEBAN DIO-'!H58+'POSEBAN DIO-'!H66</f>
        <v>76811</v>
      </c>
    </row>
    <row r="45" spans="1:5">
      <c r="A45" s="40" t="s">
        <v>217</v>
      </c>
      <c r="B45" s="38" t="s">
        <v>182</v>
      </c>
      <c r="C45" s="29">
        <f>'POSEBAN DIO-'!D136+'POSEBAN DIO-'!D62+'POSEBAN DIO-'!D54</f>
        <v>124000</v>
      </c>
      <c r="D45" s="29">
        <f>'POSEBAN DIO-'!E136+'POSEBAN DIO-'!E62+'POSEBAN DIO-'!E54</f>
        <v>40000</v>
      </c>
      <c r="E45" s="29">
        <f>'POSEBAN DIO-'!H136+'POSEBAN DIO-'!H62+'POSEBAN DIO-'!H54</f>
        <v>164000</v>
      </c>
    </row>
    <row r="46" spans="1:5">
      <c r="A46" s="40"/>
      <c r="B46" s="38"/>
      <c r="C46" s="27"/>
      <c r="D46" s="27"/>
      <c r="E46" s="27"/>
    </row>
    <row r="47" spans="1:5">
      <c r="A47" s="44" t="s">
        <v>49</v>
      </c>
      <c r="B47" s="11"/>
      <c r="C47" s="27"/>
      <c r="D47" s="27"/>
      <c r="E47" s="27"/>
    </row>
    <row r="48" spans="1:5">
      <c r="A48" s="32" t="s">
        <v>50</v>
      </c>
      <c r="B48" s="33" t="s">
        <v>51</v>
      </c>
      <c r="C48" s="33">
        <v>0</v>
      </c>
      <c r="D48" s="33">
        <v>0</v>
      </c>
      <c r="E48" s="33">
        <v>0</v>
      </c>
    </row>
    <row r="49" spans="1:7">
      <c r="A49" s="32" t="s">
        <v>52</v>
      </c>
      <c r="B49" s="33" t="s">
        <v>53</v>
      </c>
      <c r="C49" s="33">
        <v>0</v>
      </c>
      <c r="D49" s="33">
        <v>0</v>
      </c>
      <c r="E49" s="33">
        <v>0</v>
      </c>
    </row>
    <row r="50" spans="1:7">
      <c r="A50" s="40"/>
      <c r="B50" s="38"/>
      <c r="C50" s="27"/>
      <c r="D50" s="27"/>
      <c r="E50" s="27"/>
    </row>
    <row r="51" spans="1:7">
      <c r="A51" s="44" t="s">
        <v>127</v>
      </c>
      <c r="B51" s="38"/>
      <c r="C51" s="27"/>
      <c r="D51" s="27"/>
      <c r="E51" s="27"/>
    </row>
    <row r="52" spans="1:7">
      <c r="A52" s="32" t="s">
        <v>54</v>
      </c>
      <c r="B52" s="33" t="s">
        <v>55</v>
      </c>
      <c r="C52" s="33">
        <f>C53</f>
        <v>0</v>
      </c>
      <c r="D52" s="33">
        <f>D53</f>
        <v>0</v>
      </c>
      <c r="E52" s="33">
        <f>E53</f>
        <v>49106</v>
      </c>
    </row>
    <row r="53" spans="1:7">
      <c r="A53" s="39" t="s">
        <v>56</v>
      </c>
      <c r="B53" s="36" t="s">
        <v>57</v>
      </c>
      <c r="C53" s="27">
        <f>C54</f>
        <v>0</v>
      </c>
      <c r="D53" s="27">
        <f>D54</f>
        <v>0</v>
      </c>
      <c r="E53" s="27">
        <f>E54-E55</f>
        <v>49106</v>
      </c>
    </row>
    <row r="54" spans="1:7">
      <c r="A54" s="40" t="s">
        <v>58</v>
      </c>
      <c r="B54" s="38" t="s">
        <v>59</v>
      </c>
      <c r="C54" s="113"/>
      <c r="D54" s="113"/>
      <c r="E54" s="113">
        <v>63750</v>
      </c>
    </row>
    <row r="55" spans="1:7">
      <c r="A55" s="40" t="s">
        <v>58</v>
      </c>
      <c r="B55" s="38" t="s">
        <v>60</v>
      </c>
      <c r="C55" s="29">
        <v>0</v>
      </c>
      <c r="D55" s="29"/>
      <c r="E55" s="29">
        <v>14644</v>
      </c>
    </row>
    <row r="56" spans="1:7">
      <c r="A56" s="42"/>
      <c r="B56" s="28"/>
      <c r="C56" s="27"/>
      <c r="D56" s="27"/>
      <c r="E56" s="27"/>
    </row>
    <row r="57" spans="1:7">
      <c r="A57" s="42"/>
      <c r="B57" s="28"/>
      <c r="C57" s="29"/>
      <c r="D57" s="27"/>
      <c r="E57" s="27"/>
    </row>
    <row r="58" spans="1:7">
      <c r="A58" s="42"/>
      <c r="B58" s="28"/>
      <c r="C58" s="29"/>
      <c r="D58" s="27"/>
      <c r="E58" s="27"/>
    </row>
    <row r="59" spans="1:7">
      <c r="A59" s="96" t="s">
        <v>61</v>
      </c>
      <c r="B59" s="97"/>
      <c r="C59" s="93"/>
      <c r="D59" s="27"/>
      <c r="E59" s="27"/>
    </row>
    <row r="60" spans="1:7" ht="29">
      <c r="A60" s="186" t="s">
        <v>216</v>
      </c>
      <c r="B60" s="186"/>
      <c r="C60" s="124" t="s">
        <v>140</v>
      </c>
      <c r="D60" s="153" t="s">
        <v>137</v>
      </c>
      <c r="E60" s="125" t="s">
        <v>139</v>
      </c>
    </row>
    <row r="61" spans="1:7">
      <c r="A61" s="108" t="s">
        <v>63</v>
      </c>
      <c r="B61" s="108" t="s">
        <v>64</v>
      </c>
      <c r="C61" s="116">
        <v>1296000</v>
      </c>
      <c r="D61" s="126">
        <f>E61-C61</f>
        <v>32700</v>
      </c>
      <c r="E61" s="126">
        <v>1328700</v>
      </c>
      <c r="G61" s="115"/>
    </row>
    <row r="62" spans="1:7">
      <c r="A62" s="108" t="s">
        <v>65</v>
      </c>
      <c r="B62" s="108" t="s">
        <v>66</v>
      </c>
      <c r="C62" s="116">
        <v>40005</v>
      </c>
      <c r="D62" s="126">
        <f t="shared" ref="D62:D66" si="14">E62-C62</f>
        <v>12311</v>
      </c>
      <c r="E62" s="126">
        <v>52316</v>
      </c>
      <c r="G62" s="115"/>
    </row>
    <row r="63" spans="1:7">
      <c r="A63" s="108" t="s">
        <v>122</v>
      </c>
      <c r="B63" s="108" t="s">
        <v>123</v>
      </c>
      <c r="C63" s="116">
        <f>462000+462000</f>
        <v>924000</v>
      </c>
      <c r="D63" s="126">
        <f t="shared" si="14"/>
        <v>156931</v>
      </c>
      <c r="E63" s="126">
        <f>565500+515431</f>
        <v>1080931</v>
      </c>
      <c r="G63" s="115"/>
    </row>
    <row r="64" spans="1:7">
      <c r="A64" s="108" t="s">
        <v>67</v>
      </c>
      <c r="B64" s="108" t="s">
        <v>68</v>
      </c>
      <c r="C64" s="116">
        <f>170000+5745995</f>
        <v>5915995</v>
      </c>
      <c r="D64" s="126">
        <f t="shared" si="14"/>
        <v>992292</v>
      </c>
      <c r="E64" s="126">
        <f>211000+6697287</f>
        <v>6908287</v>
      </c>
      <c r="G64" s="115"/>
    </row>
    <row r="65" spans="1:7">
      <c r="A65" s="108" t="s">
        <v>124</v>
      </c>
      <c r="B65" s="108" t="s">
        <v>125</v>
      </c>
      <c r="C65" s="116">
        <v>17000</v>
      </c>
      <c r="D65" s="126">
        <f t="shared" si="14"/>
        <v>8932</v>
      </c>
      <c r="E65" s="126">
        <f>7832+18100</f>
        <v>25932</v>
      </c>
      <c r="G65" s="115"/>
    </row>
    <row r="66" spans="1:7">
      <c r="A66" s="108" t="s">
        <v>133</v>
      </c>
      <c r="B66" s="108" t="s">
        <v>134</v>
      </c>
      <c r="C66" s="116">
        <v>55000</v>
      </c>
      <c r="D66" s="126">
        <f t="shared" si="14"/>
        <v>-50000</v>
      </c>
      <c r="E66" s="126">
        <v>5000</v>
      </c>
      <c r="G66" s="115"/>
    </row>
    <row r="67" spans="1:7">
      <c r="A67" s="109"/>
      <c r="B67" s="110"/>
      <c r="C67" s="156">
        <f>SUM(C61:C66)</f>
        <v>8248000</v>
      </c>
      <c r="D67" s="156">
        <f t="shared" ref="D67:E67" si="15">SUM(D61:D66)</f>
        <v>1153166</v>
      </c>
      <c r="E67" s="156">
        <f t="shared" si="15"/>
        <v>9401166</v>
      </c>
    </row>
    <row r="68" spans="1:7">
      <c r="A68" s="111"/>
      <c r="B68" s="112"/>
      <c r="C68" s="126"/>
      <c r="D68" s="126"/>
      <c r="E68" s="126"/>
    </row>
    <row r="69" spans="1:7">
      <c r="A69" s="181"/>
      <c r="B69" s="181"/>
      <c r="C69" s="6"/>
      <c r="D69" s="6"/>
      <c r="E69" s="6"/>
    </row>
    <row r="70" spans="1:7">
      <c r="A70" s="181"/>
      <c r="B70" s="181"/>
      <c r="C70" s="6"/>
      <c r="D70" s="6"/>
      <c r="E70" s="6"/>
    </row>
    <row r="71" spans="1:7">
      <c r="A71" s="181"/>
      <c r="B71" s="181"/>
      <c r="C71" s="6"/>
      <c r="D71" s="6"/>
      <c r="E71" s="6"/>
    </row>
    <row r="72" spans="1:7">
      <c r="A72" s="181"/>
      <c r="B72" s="181"/>
      <c r="C72" s="6"/>
      <c r="D72" s="6"/>
      <c r="E72" s="6"/>
    </row>
    <row r="73" spans="1:7">
      <c r="A73" s="181"/>
      <c r="B73" s="181"/>
      <c r="C73" s="6"/>
      <c r="D73" s="6"/>
      <c r="E73" s="6"/>
    </row>
    <row r="74" spans="1:7">
      <c r="A74" s="181"/>
      <c r="B74" s="181"/>
      <c r="C74" s="6"/>
      <c r="D74" s="6"/>
      <c r="E74" s="6"/>
    </row>
    <row r="75" spans="1:7">
      <c r="A75" s="181"/>
      <c r="B75" s="181"/>
      <c r="C75" s="6"/>
      <c r="D75" s="6"/>
      <c r="E75" s="6"/>
    </row>
    <row r="76" spans="1:7">
      <c r="C76" s="7"/>
      <c r="D76" s="7"/>
      <c r="E76" s="7"/>
    </row>
  </sheetData>
  <mergeCells count="11">
    <mergeCell ref="A70:B70"/>
    <mergeCell ref="A2:E3"/>
    <mergeCell ref="A1:E1"/>
    <mergeCell ref="A4:B4"/>
    <mergeCell ref="A60:B60"/>
    <mergeCell ref="A69:B69"/>
    <mergeCell ref="A71:B71"/>
    <mergeCell ref="A72:B72"/>
    <mergeCell ref="A73:B73"/>
    <mergeCell ref="A74:B74"/>
    <mergeCell ref="A75:B75"/>
  </mergeCells>
  <pageMargins left="0.7" right="0.7" top="0.75" bottom="0.75" header="0.3" footer="0.3"/>
  <pageSetup paperSize="9" scale="88" orientation="portrait" r:id="rId1"/>
  <rowBreaks count="2" manualBreakCount="2">
    <brk id="46" max="4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6"/>
  <sheetViews>
    <sheetView topLeftCell="A118" zoomScale="140" zoomScaleNormal="140" workbookViewId="0">
      <selection activeCell="A127" sqref="A127:E134"/>
    </sheetView>
  </sheetViews>
  <sheetFormatPr defaultRowHeight="14.5"/>
  <cols>
    <col min="2" max="2" width="57.7265625" customWidth="1"/>
    <col min="3" max="3" width="12.26953125" customWidth="1"/>
    <col min="4" max="4" width="10.81640625" customWidth="1"/>
    <col min="5" max="5" width="11.26953125" customWidth="1"/>
    <col min="8" max="9" width="11" bestFit="1" customWidth="1"/>
    <col min="10" max="10" width="10.1796875" bestFit="1" customWidth="1"/>
  </cols>
  <sheetData>
    <row r="1" spans="1:10">
      <c r="A1" s="190" t="s">
        <v>26</v>
      </c>
      <c r="B1" s="190"/>
      <c r="C1" s="190"/>
      <c r="D1" s="190"/>
      <c r="E1" s="190"/>
    </row>
    <row r="2" spans="1:10" ht="15.75" customHeight="1">
      <c r="A2" s="191" t="s">
        <v>89</v>
      </c>
      <c r="B2" s="191"/>
      <c r="C2" s="191"/>
      <c r="D2" s="191"/>
      <c r="E2" s="191"/>
    </row>
    <row r="3" spans="1:10" ht="15.75" customHeight="1">
      <c r="A3" s="192" t="s">
        <v>142</v>
      </c>
      <c r="B3" s="192"/>
      <c r="C3" s="192"/>
      <c r="D3" s="192"/>
      <c r="E3" s="192"/>
    </row>
    <row r="4" spans="1:10">
      <c r="A4" s="192"/>
      <c r="B4" s="192"/>
      <c r="C4" s="192"/>
      <c r="D4" s="192"/>
      <c r="E4" s="192"/>
    </row>
    <row r="5" spans="1:10" ht="29">
      <c r="A5" s="9"/>
      <c r="B5" s="10"/>
      <c r="C5" s="122" t="s">
        <v>140</v>
      </c>
      <c r="D5" s="12" t="s">
        <v>137</v>
      </c>
      <c r="E5" s="13" t="s">
        <v>139</v>
      </c>
    </row>
    <row r="6" spans="1:10">
      <c r="A6" s="14" t="s">
        <v>126</v>
      </c>
      <c r="B6" s="14"/>
      <c r="C6" s="15">
        <f>C7</f>
        <v>0</v>
      </c>
      <c r="D6" s="15">
        <f t="shared" ref="D6:E6" si="0">D7</f>
        <v>0</v>
      </c>
      <c r="E6" s="15">
        <f t="shared" si="0"/>
        <v>0</v>
      </c>
      <c r="G6" s="121"/>
    </row>
    <row r="7" spans="1:10">
      <c r="A7" s="16" t="s">
        <v>92</v>
      </c>
      <c r="B7" s="16"/>
      <c r="C7" s="17">
        <f>C8</f>
        <v>0</v>
      </c>
      <c r="D7" s="17">
        <f t="shared" ref="D7:E7" si="1">D8</f>
        <v>0</v>
      </c>
      <c r="E7" s="17">
        <f t="shared" si="1"/>
        <v>0</v>
      </c>
    </row>
    <row r="8" spans="1:10">
      <c r="A8" s="18" t="s">
        <v>93</v>
      </c>
      <c r="B8" s="18"/>
      <c r="C8" s="19">
        <f>C9+C48+C62+C71+C79+C91+C100</f>
        <v>0</v>
      </c>
      <c r="D8" s="19">
        <f t="shared" ref="D8:E8" si="2">D9+D48+D62+D71+D79+D91+D100</f>
        <v>0</v>
      </c>
      <c r="E8" s="19">
        <f t="shared" si="2"/>
        <v>0</v>
      </c>
    </row>
    <row r="9" spans="1:10">
      <c r="A9" s="20" t="s">
        <v>94</v>
      </c>
      <c r="B9" s="20"/>
      <c r="C9" s="21">
        <f>C10+C24+C39+C44+C20</f>
        <v>0</v>
      </c>
      <c r="D9" s="21">
        <f t="shared" ref="D9" si="3">D10+D24+D39+D44</f>
        <v>0</v>
      </c>
      <c r="E9" s="21">
        <f>E10+E24+E39+E44+E20</f>
        <v>0</v>
      </c>
      <c r="H9" s="27"/>
    </row>
    <row r="10" spans="1:10">
      <c r="A10" s="22" t="s">
        <v>95</v>
      </c>
      <c r="B10" s="22"/>
      <c r="C10" s="23">
        <f>C11</f>
        <v>0</v>
      </c>
      <c r="D10" s="23">
        <f t="shared" ref="D10:E10" si="4">D11</f>
        <v>0</v>
      </c>
      <c r="E10" s="23">
        <f t="shared" si="4"/>
        <v>0</v>
      </c>
      <c r="H10" s="27"/>
      <c r="I10" s="115"/>
    </row>
    <row r="11" spans="1:10">
      <c r="A11" s="24" t="s">
        <v>96</v>
      </c>
      <c r="B11" s="24"/>
      <c r="C11" s="25">
        <f>C12+C16</f>
        <v>0</v>
      </c>
      <c r="D11" s="25">
        <f t="shared" ref="D11:E11" si="5">D12+D16</f>
        <v>0</v>
      </c>
      <c r="E11" s="25">
        <f t="shared" si="5"/>
        <v>0</v>
      </c>
      <c r="H11" s="27"/>
      <c r="I11" s="115"/>
    </row>
    <row r="12" spans="1:10">
      <c r="A12" s="26" t="s">
        <v>0</v>
      </c>
      <c r="B12" s="26" t="s">
        <v>1</v>
      </c>
      <c r="C12" s="27">
        <f>SUM(C13:C15)</f>
        <v>0</v>
      </c>
      <c r="D12" s="27">
        <f t="shared" ref="D12:E12" si="6">SUM(D13:D15)</f>
        <v>0</v>
      </c>
      <c r="E12" s="27">
        <f t="shared" si="6"/>
        <v>0</v>
      </c>
      <c r="H12" s="27"/>
      <c r="I12" s="115"/>
    </row>
    <row r="13" spans="1:10">
      <c r="A13" s="28" t="s">
        <v>2</v>
      </c>
      <c r="B13" s="28" t="s">
        <v>3</v>
      </c>
      <c r="C13" s="113"/>
      <c r="D13" s="113"/>
      <c r="E13" s="29"/>
      <c r="H13" s="27"/>
      <c r="I13" s="115"/>
      <c r="J13" s="8"/>
    </row>
    <row r="14" spans="1:10">
      <c r="A14" s="28" t="s">
        <v>4</v>
      </c>
      <c r="B14" s="28" t="s">
        <v>5</v>
      </c>
      <c r="C14" s="113"/>
      <c r="D14" s="113"/>
      <c r="E14" s="29"/>
      <c r="H14" s="27"/>
      <c r="I14" s="115"/>
      <c r="J14" s="8"/>
    </row>
    <row r="15" spans="1:10">
      <c r="A15" s="28" t="s">
        <v>6</v>
      </c>
      <c r="B15" s="28" t="s">
        <v>7</v>
      </c>
      <c r="C15" s="113"/>
      <c r="D15" s="113"/>
      <c r="E15" s="29"/>
      <c r="H15" s="27"/>
      <c r="I15" s="115"/>
      <c r="J15" s="8"/>
    </row>
    <row r="16" spans="1:10">
      <c r="A16" s="26" t="s">
        <v>8</v>
      </c>
      <c r="B16" s="26" t="s">
        <v>9</v>
      </c>
      <c r="C16" s="27">
        <f>SUM(C17:C19)</f>
        <v>0</v>
      </c>
      <c r="D16" s="27">
        <f t="shared" ref="D16" si="7">SUM(D17:D19)</f>
        <v>0</v>
      </c>
      <c r="E16" s="114">
        <f t="shared" ref="E16" si="8">C16+D16</f>
        <v>0</v>
      </c>
      <c r="H16" s="27"/>
      <c r="I16" s="84"/>
      <c r="J16" s="8"/>
    </row>
    <row r="17" spans="1:10">
      <c r="A17" s="30">
        <v>322</v>
      </c>
      <c r="B17" s="28" t="s">
        <v>13</v>
      </c>
      <c r="C17" s="113"/>
      <c r="D17" s="113"/>
      <c r="E17" s="29"/>
      <c r="I17" s="84"/>
      <c r="J17" s="8"/>
    </row>
    <row r="18" spans="1:10">
      <c r="A18" s="28" t="s">
        <v>14</v>
      </c>
      <c r="B18" s="28" t="s">
        <v>15</v>
      </c>
      <c r="C18" s="113"/>
      <c r="D18" s="113"/>
      <c r="E18" s="29"/>
      <c r="I18" s="84"/>
      <c r="J18" s="8"/>
    </row>
    <row r="19" spans="1:10">
      <c r="A19" s="28" t="s">
        <v>16</v>
      </c>
      <c r="B19" s="28" t="s">
        <v>17</v>
      </c>
      <c r="C19" s="113"/>
      <c r="D19" s="27"/>
      <c r="E19" s="29"/>
      <c r="I19" s="84"/>
      <c r="J19" s="8"/>
    </row>
    <row r="20" spans="1:10">
      <c r="A20" s="22" t="s">
        <v>116</v>
      </c>
      <c r="B20" s="22"/>
      <c r="C20" s="101">
        <f>C21</f>
        <v>0</v>
      </c>
      <c r="D20" s="102"/>
      <c r="E20" s="117">
        <f t="shared" ref="E20" si="9">E21</f>
        <v>0</v>
      </c>
      <c r="I20" s="84"/>
      <c r="J20" s="8"/>
    </row>
    <row r="21" spans="1:10">
      <c r="A21" s="24" t="s">
        <v>96</v>
      </c>
      <c r="B21" s="24"/>
      <c r="C21" s="105">
        <f>C22</f>
        <v>0</v>
      </c>
      <c r="D21" s="25"/>
      <c r="E21" s="25">
        <f>E22</f>
        <v>0</v>
      </c>
      <c r="I21" s="84"/>
      <c r="J21" s="8"/>
    </row>
    <row r="22" spans="1:10">
      <c r="A22" s="83">
        <v>32</v>
      </c>
      <c r="B22" s="26" t="s">
        <v>9</v>
      </c>
      <c r="C22" s="27">
        <f>C23</f>
        <v>0</v>
      </c>
      <c r="D22" s="27">
        <v>0</v>
      </c>
      <c r="E22" s="27">
        <f>E23</f>
        <v>0</v>
      </c>
      <c r="I22" s="84"/>
      <c r="J22" s="8"/>
    </row>
    <row r="23" spans="1:10">
      <c r="A23" s="100">
        <v>322</v>
      </c>
      <c r="B23" s="28" t="s">
        <v>13</v>
      </c>
      <c r="C23" s="113"/>
      <c r="D23" s="29"/>
      <c r="E23" s="29"/>
      <c r="I23" s="84"/>
      <c r="J23" s="8"/>
    </row>
    <row r="24" spans="1:10">
      <c r="A24" s="22" t="s">
        <v>97</v>
      </c>
      <c r="B24" s="103"/>
      <c r="C24" s="101">
        <f>C25</f>
        <v>0</v>
      </c>
      <c r="D24" s="102">
        <f t="shared" ref="D24:E24" si="10">D25</f>
        <v>0</v>
      </c>
      <c r="E24" s="102">
        <f t="shared" si="10"/>
        <v>0</v>
      </c>
      <c r="I24" s="84"/>
      <c r="J24" s="8"/>
    </row>
    <row r="25" spans="1:10">
      <c r="A25" s="24" t="s">
        <v>96</v>
      </c>
      <c r="B25" s="24"/>
      <c r="C25" s="105">
        <f>C26+C28+C33+C35+C37</f>
        <v>0</v>
      </c>
      <c r="D25" s="25">
        <f t="shared" ref="D25:E25" si="11">D26+D28+D33+D35+D37</f>
        <v>0</v>
      </c>
      <c r="E25" s="25">
        <f t="shared" si="11"/>
        <v>0</v>
      </c>
      <c r="I25" s="84"/>
      <c r="J25" s="8"/>
    </row>
    <row r="26" spans="1:10">
      <c r="A26" s="26" t="s">
        <v>0</v>
      </c>
      <c r="B26" s="26" t="s">
        <v>1</v>
      </c>
      <c r="C26" s="27">
        <f>C27</f>
        <v>0</v>
      </c>
      <c r="D26" s="27">
        <v>0</v>
      </c>
      <c r="E26" s="27">
        <v>0</v>
      </c>
      <c r="I26" s="84"/>
      <c r="J26" s="8"/>
    </row>
    <row r="27" spans="1:10">
      <c r="A27" s="28" t="s">
        <v>4</v>
      </c>
      <c r="B27" s="28" t="s">
        <v>5</v>
      </c>
      <c r="C27" s="113"/>
      <c r="D27" s="29"/>
      <c r="E27" s="29"/>
      <c r="I27" s="84"/>
      <c r="J27" s="8"/>
    </row>
    <row r="28" spans="1:10">
      <c r="A28" s="26" t="s">
        <v>8</v>
      </c>
      <c r="B28" s="26" t="s">
        <v>9</v>
      </c>
      <c r="C28" s="27">
        <f>SUM(C29:C32)</f>
        <v>0</v>
      </c>
      <c r="D28" s="27">
        <f t="shared" ref="D28:E28" si="12">SUM(D29:D32)</f>
        <v>0</v>
      </c>
      <c r="E28" s="27">
        <f t="shared" si="12"/>
        <v>0</v>
      </c>
    </row>
    <row r="29" spans="1:10">
      <c r="A29" s="28" t="s">
        <v>10</v>
      </c>
      <c r="B29" s="28" t="s">
        <v>11</v>
      </c>
      <c r="C29" s="113"/>
      <c r="D29" s="113"/>
      <c r="E29" s="113"/>
      <c r="I29" s="84"/>
      <c r="J29" s="8"/>
    </row>
    <row r="30" spans="1:10">
      <c r="A30" s="28" t="s">
        <v>12</v>
      </c>
      <c r="B30" s="28" t="s">
        <v>13</v>
      </c>
      <c r="C30" s="113"/>
      <c r="D30" s="113"/>
      <c r="E30" s="113"/>
      <c r="I30" s="84"/>
      <c r="J30" s="8"/>
    </row>
    <row r="31" spans="1:10">
      <c r="A31" s="28" t="s">
        <v>14</v>
      </c>
      <c r="B31" s="28" t="s">
        <v>15</v>
      </c>
      <c r="C31" s="113"/>
      <c r="D31" s="113"/>
      <c r="E31" s="113"/>
    </row>
    <row r="32" spans="1:10">
      <c r="A32" s="28" t="s">
        <v>16</v>
      </c>
      <c r="B32" s="28" t="s">
        <v>17</v>
      </c>
      <c r="C32" s="113"/>
      <c r="D32" s="113"/>
      <c r="E32" s="113"/>
    </row>
    <row r="33" spans="1:5">
      <c r="A33" s="26" t="s">
        <v>18</v>
      </c>
      <c r="B33" s="26" t="s">
        <v>19</v>
      </c>
      <c r="C33" s="27">
        <f>C34</f>
        <v>0</v>
      </c>
      <c r="D33" s="27">
        <f>D34</f>
        <v>0</v>
      </c>
      <c r="E33" s="27">
        <f>C33+D33</f>
        <v>0</v>
      </c>
    </row>
    <row r="34" spans="1:5">
      <c r="A34" s="28" t="s">
        <v>20</v>
      </c>
      <c r="B34" s="28" t="s">
        <v>21</v>
      </c>
      <c r="C34" s="113"/>
      <c r="D34" s="113"/>
      <c r="E34" s="113"/>
    </row>
    <row r="35" spans="1:5" ht="24.75" customHeight="1">
      <c r="A35" s="26" t="s">
        <v>98</v>
      </c>
      <c r="B35" s="26" t="s">
        <v>99</v>
      </c>
      <c r="C35" s="27">
        <f>C36</f>
        <v>0</v>
      </c>
      <c r="D35" s="27">
        <v>0</v>
      </c>
      <c r="E35" s="27">
        <v>0</v>
      </c>
    </row>
    <row r="36" spans="1:5">
      <c r="A36" s="28" t="s">
        <v>100</v>
      </c>
      <c r="B36" s="28" t="s">
        <v>101</v>
      </c>
      <c r="C36" s="113"/>
      <c r="D36" s="113"/>
      <c r="E36" s="113"/>
    </row>
    <row r="37" spans="1:5">
      <c r="A37" s="82">
        <v>38</v>
      </c>
      <c r="B37" s="36" t="s">
        <v>128</v>
      </c>
      <c r="C37" s="27">
        <f>C38</f>
        <v>0</v>
      </c>
      <c r="D37" s="27">
        <v>0</v>
      </c>
      <c r="E37" s="27">
        <v>0</v>
      </c>
    </row>
    <row r="38" spans="1:5">
      <c r="A38" s="30">
        <v>383</v>
      </c>
      <c r="B38" s="28" t="s">
        <v>129</v>
      </c>
      <c r="C38" s="113"/>
      <c r="D38" s="113"/>
      <c r="E38" s="29"/>
    </row>
    <row r="39" spans="1:5">
      <c r="A39" s="22" t="s">
        <v>102</v>
      </c>
      <c r="B39" s="22"/>
      <c r="C39" s="101">
        <f t="shared" ref="C39:E40" si="13">C40</f>
        <v>0</v>
      </c>
      <c r="D39" s="23">
        <f t="shared" si="13"/>
        <v>0</v>
      </c>
      <c r="E39" s="23">
        <f t="shared" si="13"/>
        <v>0</v>
      </c>
    </row>
    <row r="40" spans="1:5">
      <c r="A40" s="24" t="s">
        <v>96</v>
      </c>
      <c r="B40" s="24"/>
      <c r="C40" s="105">
        <f t="shared" si="13"/>
        <v>0</v>
      </c>
      <c r="D40" s="25">
        <f t="shared" si="13"/>
        <v>0</v>
      </c>
      <c r="E40" s="25">
        <f t="shared" si="13"/>
        <v>0</v>
      </c>
    </row>
    <row r="41" spans="1:5">
      <c r="A41" s="26" t="s">
        <v>8</v>
      </c>
      <c r="B41" s="26" t="s">
        <v>9</v>
      </c>
      <c r="C41" s="27">
        <f>C42+C43</f>
        <v>0</v>
      </c>
      <c r="D41" s="27">
        <f>D42</f>
        <v>0</v>
      </c>
      <c r="E41" s="27">
        <f>C41+D41</f>
        <v>0</v>
      </c>
    </row>
    <row r="42" spans="1:5">
      <c r="A42" s="28" t="s">
        <v>12</v>
      </c>
      <c r="B42" s="28" t="s">
        <v>13</v>
      </c>
      <c r="C42" s="113"/>
      <c r="D42" s="113"/>
      <c r="E42" s="113"/>
    </row>
    <row r="43" spans="1:5">
      <c r="A43" s="30">
        <v>329</v>
      </c>
      <c r="B43" s="28" t="s">
        <v>17</v>
      </c>
      <c r="C43" s="113"/>
      <c r="D43" s="113"/>
      <c r="E43" s="113"/>
    </row>
    <row r="44" spans="1:5">
      <c r="A44" s="22" t="s">
        <v>132</v>
      </c>
      <c r="B44" s="103"/>
      <c r="C44" s="101">
        <f t="shared" ref="C44:E45" si="14">C45</f>
        <v>0</v>
      </c>
      <c r="D44" s="23">
        <f t="shared" si="14"/>
        <v>0</v>
      </c>
      <c r="E44" s="23">
        <f t="shared" si="14"/>
        <v>0</v>
      </c>
    </row>
    <row r="45" spans="1:5">
      <c r="A45" s="24" t="s">
        <v>96</v>
      </c>
      <c r="B45" s="24"/>
      <c r="C45" s="105">
        <f t="shared" si="14"/>
        <v>0</v>
      </c>
      <c r="D45" s="25">
        <f t="shared" si="14"/>
        <v>0</v>
      </c>
      <c r="E45" s="25">
        <f t="shared" si="14"/>
        <v>0</v>
      </c>
    </row>
    <row r="46" spans="1:5">
      <c r="A46" s="83">
        <v>32</v>
      </c>
      <c r="B46" s="26" t="s">
        <v>9</v>
      </c>
      <c r="C46" s="27">
        <f>C47</f>
        <v>0</v>
      </c>
      <c r="D46" s="27">
        <v>0</v>
      </c>
      <c r="E46" s="27">
        <f>C46+D46</f>
        <v>0</v>
      </c>
    </row>
    <row r="47" spans="1:5">
      <c r="A47" s="30">
        <v>323</v>
      </c>
      <c r="B47" s="28" t="s">
        <v>15</v>
      </c>
      <c r="C47" s="113"/>
      <c r="D47" s="113"/>
      <c r="E47" s="113"/>
    </row>
    <row r="48" spans="1:5">
      <c r="A48" s="20" t="s">
        <v>103</v>
      </c>
      <c r="B48" s="20" t="s">
        <v>104</v>
      </c>
      <c r="C48" s="21">
        <f t="shared" ref="C48:E49" si="15">C49</f>
        <v>0</v>
      </c>
      <c r="D48" s="21">
        <f t="shared" si="15"/>
        <v>0</v>
      </c>
      <c r="E48" s="21">
        <f t="shared" si="15"/>
        <v>0</v>
      </c>
    </row>
    <row r="49" spans="1:5">
      <c r="A49" s="22" t="s">
        <v>97</v>
      </c>
      <c r="B49" s="103"/>
      <c r="C49" s="101">
        <f t="shared" si="15"/>
        <v>0</v>
      </c>
      <c r="D49" s="23">
        <f t="shared" si="15"/>
        <v>0</v>
      </c>
      <c r="E49" s="23">
        <f t="shared" si="15"/>
        <v>0</v>
      </c>
    </row>
    <row r="50" spans="1:5">
      <c r="A50" s="24" t="s">
        <v>96</v>
      </c>
      <c r="B50" s="24"/>
      <c r="C50" s="105">
        <f>C51+C54+C57+C59</f>
        <v>0</v>
      </c>
      <c r="D50" s="25">
        <f t="shared" ref="D50:E50" si="16">D51+D54+D57+D59</f>
        <v>0</v>
      </c>
      <c r="E50" s="25">
        <f t="shared" si="16"/>
        <v>0</v>
      </c>
    </row>
    <row r="51" spans="1:5">
      <c r="A51" s="26" t="s">
        <v>0</v>
      </c>
      <c r="B51" s="26" t="s">
        <v>1</v>
      </c>
      <c r="C51" s="27">
        <f>C52+C53</f>
        <v>0</v>
      </c>
      <c r="D51" s="27">
        <f t="shared" ref="D51:E51" si="17">D52+D53</f>
        <v>0</v>
      </c>
      <c r="E51" s="27">
        <f t="shared" si="17"/>
        <v>0</v>
      </c>
    </row>
    <row r="52" spans="1:5">
      <c r="A52" s="28" t="s">
        <v>2</v>
      </c>
      <c r="B52" s="28" t="s">
        <v>3</v>
      </c>
      <c r="C52" s="113"/>
      <c r="D52" s="113"/>
      <c r="E52" s="113"/>
    </row>
    <row r="53" spans="1:5">
      <c r="A53" s="28" t="s">
        <v>6</v>
      </c>
      <c r="B53" s="28" t="s">
        <v>7</v>
      </c>
      <c r="C53" s="113"/>
      <c r="D53" s="113"/>
      <c r="E53" s="113"/>
    </row>
    <row r="54" spans="1:5">
      <c r="A54" s="26" t="s">
        <v>8</v>
      </c>
      <c r="B54" s="26" t="s">
        <v>9</v>
      </c>
      <c r="C54" s="27">
        <f>C55+C56</f>
        <v>0</v>
      </c>
      <c r="D54" s="27">
        <f t="shared" ref="D54:E54" si="18">D55+D56</f>
        <v>0</v>
      </c>
      <c r="E54" s="27">
        <f t="shared" si="18"/>
        <v>0</v>
      </c>
    </row>
    <row r="55" spans="1:5">
      <c r="A55" s="28" t="s">
        <v>10</v>
      </c>
      <c r="B55" s="28" t="s">
        <v>11</v>
      </c>
      <c r="C55" s="113"/>
      <c r="D55" s="113"/>
      <c r="E55" s="113"/>
    </row>
    <row r="56" spans="1:5">
      <c r="A56" s="28" t="s">
        <v>12</v>
      </c>
      <c r="B56" s="28" t="s">
        <v>13</v>
      </c>
      <c r="C56" s="113"/>
      <c r="D56" s="113"/>
      <c r="E56" s="113"/>
    </row>
    <row r="57" spans="1:5" ht="21.75" customHeight="1">
      <c r="A57" s="26" t="s">
        <v>98</v>
      </c>
      <c r="B57" s="26" t="s">
        <v>99</v>
      </c>
      <c r="C57" s="27">
        <f>C58</f>
        <v>0</v>
      </c>
      <c r="D57" s="27">
        <f t="shared" ref="D57:E57" si="19">D58</f>
        <v>0</v>
      </c>
      <c r="E57" s="27">
        <f t="shared" si="19"/>
        <v>0</v>
      </c>
    </row>
    <row r="58" spans="1:5">
      <c r="A58" s="28" t="s">
        <v>100</v>
      </c>
      <c r="B58" s="28" t="s">
        <v>101</v>
      </c>
      <c r="C58" s="113"/>
      <c r="D58" s="113"/>
      <c r="E58" s="113"/>
    </row>
    <row r="59" spans="1:5">
      <c r="A59" s="26" t="s">
        <v>22</v>
      </c>
      <c r="B59" s="26" t="s">
        <v>23</v>
      </c>
      <c r="C59" s="27">
        <f>C60</f>
        <v>0</v>
      </c>
      <c r="D59" s="27">
        <v>0</v>
      </c>
      <c r="E59" s="27">
        <f t="shared" ref="E59" si="20">C59+D59</f>
        <v>0</v>
      </c>
    </row>
    <row r="60" spans="1:5">
      <c r="A60" s="28" t="s">
        <v>24</v>
      </c>
      <c r="B60" s="28" t="s">
        <v>25</v>
      </c>
      <c r="C60" s="113"/>
      <c r="D60" s="113"/>
      <c r="E60" s="113"/>
    </row>
    <row r="61" spans="1:5">
      <c r="A61" s="28"/>
      <c r="B61" s="28"/>
      <c r="C61" s="27"/>
      <c r="D61" s="29"/>
      <c r="E61" s="29"/>
    </row>
    <row r="62" spans="1:5">
      <c r="A62" s="20" t="s">
        <v>105</v>
      </c>
      <c r="B62" s="20" t="s">
        <v>106</v>
      </c>
      <c r="C62" s="106">
        <f t="shared" ref="C62:E63" si="21">C63</f>
        <v>0</v>
      </c>
      <c r="D62" s="21">
        <f t="shared" si="21"/>
        <v>0</v>
      </c>
      <c r="E62" s="21">
        <f t="shared" si="21"/>
        <v>0</v>
      </c>
    </row>
    <row r="63" spans="1:5">
      <c r="A63" s="22" t="s">
        <v>97</v>
      </c>
      <c r="B63" s="22"/>
      <c r="C63" s="101">
        <f t="shared" si="21"/>
        <v>0</v>
      </c>
      <c r="D63" s="23">
        <f t="shared" si="21"/>
        <v>0</v>
      </c>
      <c r="E63" s="23">
        <f t="shared" si="21"/>
        <v>0</v>
      </c>
    </row>
    <row r="64" spans="1:5">
      <c r="A64" s="24" t="s">
        <v>96</v>
      </c>
      <c r="B64" s="24"/>
      <c r="C64" s="105">
        <f>C65+C68</f>
        <v>0</v>
      </c>
      <c r="D64" s="25">
        <f t="shared" ref="D64:E64" si="22">D65+D68</f>
        <v>0</v>
      </c>
      <c r="E64" s="25">
        <f t="shared" si="22"/>
        <v>0</v>
      </c>
    </row>
    <row r="65" spans="1:5">
      <c r="A65" s="26" t="s">
        <v>0</v>
      </c>
      <c r="B65" s="26" t="s">
        <v>1</v>
      </c>
      <c r="C65" s="27">
        <f>C66+C67</f>
        <v>0</v>
      </c>
      <c r="D65" s="27">
        <f t="shared" ref="D65:E65" si="23">D66+D67</f>
        <v>0</v>
      </c>
      <c r="E65" s="27">
        <f t="shared" si="23"/>
        <v>0</v>
      </c>
    </row>
    <row r="66" spans="1:5">
      <c r="A66" s="28" t="s">
        <v>2</v>
      </c>
      <c r="B66" s="28" t="s">
        <v>3</v>
      </c>
      <c r="C66" s="113"/>
      <c r="D66" s="113"/>
      <c r="E66" s="113"/>
    </row>
    <row r="67" spans="1:5">
      <c r="A67" s="28" t="s">
        <v>6</v>
      </c>
      <c r="B67" s="28" t="s">
        <v>7</v>
      </c>
      <c r="C67" s="113"/>
      <c r="D67" s="113"/>
      <c r="E67" s="113"/>
    </row>
    <row r="68" spans="1:5">
      <c r="A68" s="26" t="s">
        <v>8</v>
      </c>
      <c r="B68" s="26" t="s">
        <v>9</v>
      </c>
      <c r="C68" s="27">
        <f>C69+C70</f>
        <v>0</v>
      </c>
      <c r="D68" s="27">
        <f t="shared" ref="D68:E68" si="24">D69+D70</f>
        <v>0</v>
      </c>
      <c r="E68" s="27">
        <f t="shared" si="24"/>
        <v>0</v>
      </c>
    </row>
    <row r="69" spans="1:5">
      <c r="A69" s="28" t="s">
        <v>10</v>
      </c>
      <c r="B69" s="28" t="s">
        <v>11</v>
      </c>
      <c r="C69" s="113"/>
      <c r="D69" s="113"/>
      <c r="E69" s="113"/>
    </row>
    <row r="70" spans="1:5">
      <c r="A70" s="30">
        <v>322</v>
      </c>
      <c r="B70" s="28" t="s">
        <v>13</v>
      </c>
      <c r="C70" s="113"/>
      <c r="D70" s="113"/>
      <c r="E70" s="113"/>
    </row>
    <row r="71" spans="1:5">
      <c r="A71" s="20" t="s">
        <v>107</v>
      </c>
      <c r="B71" s="20" t="s">
        <v>108</v>
      </c>
      <c r="C71" s="107">
        <f t="shared" ref="C71:E72" si="25">C72</f>
        <v>0</v>
      </c>
      <c r="D71" s="21">
        <f t="shared" si="25"/>
        <v>0</v>
      </c>
      <c r="E71" s="21">
        <f t="shared" si="25"/>
        <v>0</v>
      </c>
    </row>
    <row r="72" spans="1:5">
      <c r="A72" s="22" t="s">
        <v>97</v>
      </c>
      <c r="B72" s="22"/>
      <c r="C72" s="101">
        <f t="shared" si="25"/>
        <v>0</v>
      </c>
      <c r="D72" s="23">
        <f t="shared" si="25"/>
        <v>0</v>
      </c>
      <c r="E72" s="23">
        <f t="shared" si="25"/>
        <v>0</v>
      </c>
    </row>
    <row r="73" spans="1:5">
      <c r="A73" s="24" t="s">
        <v>96</v>
      </c>
      <c r="B73" s="24"/>
      <c r="C73" s="105">
        <f>C74+C77</f>
        <v>0</v>
      </c>
      <c r="D73" s="25">
        <f t="shared" ref="D73:E73" si="26">D74+D77</f>
        <v>0</v>
      </c>
      <c r="E73" s="25">
        <f t="shared" si="26"/>
        <v>0</v>
      </c>
    </row>
    <row r="74" spans="1:5">
      <c r="A74" s="26" t="s">
        <v>0</v>
      </c>
      <c r="B74" s="26" t="s">
        <v>1</v>
      </c>
      <c r="C74" s="27">
        <f>C75+C76</f>
        <v>0</v>
      </c>
      <c r="D74" s="27">
        <f t="shared" ref="D74:E74" si="27">D75+D76</f>
        <v>0</v>
      </c>
      <c r="E74" s="27">
        <f t="shared" si="27"/>
        <v>0</v>
      </c>
    </row>
    <row r="75" spans="1:5">
      <c r="A75" s="28" t="s">
        <v>2</v>
      </c>
      <c r="B75" s="28" t="s">
        <v>3</v>
      </c>
      <c r="C75" s="113"/>
      <c r="D75" s="113"/>
      <c r="E75" s="113"/>
    </row>
    <row r="76" spans="1:5">
      <c r="A76" s="28" t="s">
        <v>6</v>
      </c>
      <c r="B76" s="28" t="s">
        <v>7</v>
      </c>
      <c r="C76" s="113"/>
      <c r="D76" s="113"/>
      <c r="E76" s="113"/>
    </row>
    <row r="77" spans="1:5">
      <c r="A77" s="26" t="s">
        <v>22</v>
      </c>
      <c r="B77" s="26" t="s">
        <v>23</v>
      </c>
      <c r="C77" s="114">
        <f>C78</f>
        <v>0</v>
      </c>
      <c r="D77" s="114">
        <f t="shared" ref="D77:E77" si="28">D78</f>
        <v>0</v>
      </c>
      <c r="E77" s="114">
        <f t="shared" si="28"/>
        <v>0</v>
      </c>
    </row>
    <row r="78" spans="1:5">
      <c r="A78" s="28" t="s">
        <v>24</v>
      </c>
      <c r="B78" s="28" t="s">
        <v>25</v>
      </c>
      <c r="C78" s="113"/>
      <c r="D78" s="29"/>
      <c r="E78" s="29"/>
    </row>
    <row r="79" spans="1:5">
      <c r="A79" s="20" t="s">
        <v>109</v>
      </c>
      <c r="B79" s="20" t="s">
        <v>110</v>
      </c>
      <c r="C79" s="107">
        <f>C80+C84</f>
        <v>0</v>
      </c>
      <c r="D79" s="21">
        <f t="shared" ref="D79:E79" si="29">D80+D84</f>
        <v>0</v>
      </c>
      <c r="E79" s="21">
        <f t="shared" si="29"/>
        <v>0</v>
      </c>
    </row>
    <row r="80" spans="1:5">
      <c r="A80" s="22" t="s">
        <v>95</v>
      </c>
      <c r="B80" s="22"/>
      <c r="C80" s="101">
        <f t="shared" ref="C80:E81" si="30">C81</f>
        <v>0</v>
      </c>
      <c r="D80" s="23">
        <f t="shared" si="30"/>
        <v>0</v>
      </c>
      <c r="E80" s="23">
        <f t="shared" si="30"/>
        <v>0</v>
      </c>
    </row>
    <row r="81" spans="1:5">
      <c r="A81" s="24" t="s">
        <v>96</v>
      </c>
      <c r="B81" s="24"/>
      <c r="C81" s="105">
        <f t="shared" si="30"/>
        <v>0</v>
      </c>
      <c r="D81" s="25">
        <f t="shared" si="30"/>
        <v>0</v>
      </c>
      <c r="E81" s="25">
        <f t="shared" si="30"/>
        <v>0</v>
      </c>
    </row>
    <row r="82" spans="1:5">
      <c r="A82" s="26" t="s">
        <v>8</v>
      </c>
      <c r="B82" s="26" t="s">
        <v>9</v>
      </c>
      <c r="C82" s="27">
        <f>C83</f>
        <v>0</v>
      </c>
      <c r="D82" s="27">
        <f>D83</f>
        <v>0</v>
      </c>
      <c r="E82" s="27">
        <f>E83</f>
        <v>0</v>
      </c>
    </row>
    <row r="83" spans="1:5">
      <c r="A83" s="28" t="s">
        <v>14</v>
      </c>
      <c r="B83" s="28" t="s">
        <v>15</v>
      </c>
      <c r="C83" s="113"/>
      <c r="D83" s="113"/>
      <c r="E83" s="29"/>
    </row>
    <row r="84" spans="1:5">
      <c r="A84" s="22" t="s">
        <v>111</v>
      </c>
      <c r="B84" s="22"/>
      <c r="C84" s="101">
        <f>C85</f>
        <v>0</v>
      </c>
      <c r="D84" s="23">
        <f t="shared" ref="D84:E84" si="31">D85</f>
        <v>0</v>
      </c>
      <c r="E84" s="23">
        <f t="shared" si="31"/>
        <v>0</v>
      </c>
    </row>
    <row r="85" spans="1:5">
      <c r="A85" s="24" t="s">
        <v>96</v>
      </c>
      <c r="B85" s="24"/>
      <c r="C85" s="27">
        <f>C86+C89</f>
        <v>0</v>
      </c>
      <c r="D85" s="25">
        <f t="shared" ref="D85:E85" si="32">D86+D89</f>
        <v>0</v>
      </c>
      <c r="E85" s="25">
        <f t="shared" si="32"/>
        <v>0</v>
      </c>
    </row>
    <row r="86" spans="1:5">
      <c r="A86" s="26" t="s">
        <v>8</v>
      </c>
      <c r="B86" s="26" t="s">
        <v>9</v>
      </c>
      <c r="C86" s="27">
        <f>C88+C87</f>
        <v>0</v>
      </c>
      <c r="D86" s="27">
        <f t="shared" ref="D86:E86" si="33">D88+D87</f>
        <v>0</v>
      </c>
      <c r="E86" s="27">
        <f t="shared" si="33"/>
        <v>0</v>
      </c>
    </row>
    <row r="87" spans="1:5">
      <c r="A87" s="30">
        <v>321</v>
      </c>
      <c r="B87" s="28" t="s">
        <v>11</v>
      </c>
      <c r="C87" s="113"/>
      <c r="D87" s="113"/>
      <c r="E87" s="113"/>
    </row>
    <row r="88" spans="1:5">
      <c r="A88" s="28" t="s">
        <v>12</v>
      </c>
      <c r="B88" s="28" t="s">
        <v>13</v>
      </c>
      <c r="C88" s="113"/>
      <c r="D88" s="113"/>
      <c r="E88" s="113"/>
    </row>
    <row r="89" spans="1:5">
      <c r="A89" s="26" t="s">
        <v>22</v>
      </c>
      <c r="B89" s="26" t="s">
        <v>23</v>
      </c>
      <c r="C89" s="27">
        <f>C90</f>
        <v>0</v>
      </c>
      <c r="D89" s="27">
        <f>D90</f>
        <v>0</v>
      </c>
      <c r="E89" s="27">
        <f>C89+D89</f>
        <v>0</v>
      </c>
    </row>
    <row r="90" spans="1:5">
      <c r="A90" s="28" t="s">
        <v>24</v>
      </c>
      <c r="B90" s="28" t="s">
        <v>25</v>
      </c>
      <c r="C90" s="113"/>
      <c r="D90" s="113"/>
      <c r="E90" s="113"/>
    </row>
    <row r="91" spans="1:5">
      <c r="A91" s="20" t="s">
        <v>112</v>
      </c>
      <c r="B91" s="20" t="s">
        <v>113</v>
      </c>
      <c r="C91" s="107">
        <f>C92+C96</f>
        <v>0</v>
      </c>
      <c r="D91" s="21">
        <v>0</v>
      </c>
      <c r="E91" s="21">
        <v>0</v>
      </c>
    </row>
    <row r="92" spans="1:5">
      <c r="A92" s="22" t="s">
        <v>97</v>
      </c>
      <c r="B92" s="22"/>
      <c r="C92" s="101">
        <f>C93</f>
        <v>0</v>
      </c>
      <c r="D92" s="23">
        <v>0</v>
      </c>
      <c r="E92" s="23">
        <v>0</v>
      </c>
    </row>
    <row r="93" spans="1:5">
      <c r="A93" s="24" t="s">
        <v>96</v>
      </c>
      <c r="B93" s="24"/>
      <c r="C93" s="105">
        <f>C94</f>
        <v>0</v>
      </c>
      <c r="D93" s="25">
        <v>0</v>
      </c>
      <c r="E93" s="25">
        <v>0</v>
      </c>
    </row>
    <row r="94" spans="1:5">
      <c r="A94" s="26" t="s">
        <v>8</v>
      </c>
      <c r="B94" s="26" t="s">
        <v>9</v>
      </c>
      <c r="C94" s="27">
        <f>C95</f>
        <v>0</v>
      </c>
      <c r="D94" s="27">
        <v>0</v>
      </c>
      <c r="E94" s="27">
        <v>0</v>
      </c>
    </row>
    <row r="95" spans="1:5">
      <c r="A95" s="28" t="s">
        <v>43</v>
      </c>
      <c r="B95" s="28" t="s">
        <v>44</v>
      </c>
      <c r="C95" s="113">
        <v>0</v>
      </c>
      <c r="D95" s="113">
        <v>0</v>
      </c>
      <c r="E95" s="113">
        <v>0</v>
      </c>
    </row>
    <row r="96" spans="1:5">
      <c r="A96" s="22" t="s">
        <v>111</v>
      </c>
      <c r="B96" s="22"/>
      <c r="C96" s="101">
        <f>C97</f>
        <v>0</v>
      </c>
      <c r="D96" s="23">
        <v>0</v>
      </c>
      <c r="E96" s="23">
        <v>0</v>
      </c>
    </row>
    <row r="97" spans="1:5">
      <c r="A97" s="24" t="s">
        <v>96</v>
      </c>
      <c r="B97" s="24"/>
      <c r="C97" s="105">
        <f>C98</f>
        <v>0</v>
      </c>
      <c r="D97" s="25">
        <v>0</v>
      </c>
      <c r="E97" s="25">
        <v>0</v>
      </c>
    </row>
    <row r="98" spans="1:5">
      <c r="A98" s="26" t="s">
        <v>8</v>
      </c>
      <c r="B98" s="26" t="s">
        <v>9</v>
      </c>
      <c r="C98" s="27">
        <f>C99</f>
        <v>0</v>
      </c>
      <c r="D98" s="27">
        <v>0</v>
      </c>
      <c r="E98" s="27">
        <v>0</v>
      </c>
    </row>
    <row r="99" spans="1:5">
      <c r="A99" s="28" t="s">
        <v>43</v>
      </c>
      <c r="B99" s="28" t="s">
        <v>44</v>
      </c>
      <c r="C99" s="113">
        <v>0</v>
      </c>
      <c r="D99" s="29">
        <v>0</v>
      </c>
      <c r="E99" s="29">
        <v>0</v>
      </c>
    </row>
    <row r="100" spans="1:5">
      <c r="A100" s="20" t="s">
        <v>114</v>
      </c>
      <c r="B100" s="20" t="s">
        <v>115</v>
      </c>
      <c r="C100" s="107">
        <f>C101+C109+C115+C121</f>
        <v>0</v>
      </c>
      <c r="D100" s="21">
        <f t="shared" ref="D100:E100" si="34">D101+D109+D115+D121</f>
        <v>0</v>
      </c>
      <c r="E100" s="21">
        <f t="shared" si="34"/>
        <v>0</v>
      </c>
    </row>
    <row r="101" spans="1:5">
      <c r="A101" s="22" t="s">
        <v>116</v>
      </c>
      <c r="B101" s="22"/>
      <c r="C101" s="23">
        <f>C102</f>
        <v>0</v>
      </c>
      <c r="D101" s="23">
        <f t="shared" ref="D101:E101" si="35">D102</f>
        <v>0</v>
      </c>
      <c r="E101" s="23">
        <f t="shared" si="35"/>
        <v>0</v>
      </c>
    </row>
    <row r="102" spans="1:5">
      <c r="A102" s="24" t="s">
        <v>96</v>
      </c>
      <c r="B102" s="24"/>
      <c r="C102" s="105">
        <f>C103+C105+C107</f>
        <v>0</v>
      </c>
      <c r="D102" s="25">
        <f t="shared" ref="D102:E102" si="36">D103+D105+D107</f>
        <v>0</v>
      </c>
      <c r="E102" s="25">
        <f t="shared" si="36"/>
        <v>0</v>
      </c>
    </row>
    <row r="103" spans="1:5">
      <c r="A103" s="26" t="s">
        <v>8</v>
      </c>
      <c r="B103" s="26" t="s">
        <v>9</v>
      </c>
      <c r="C103" s="27">
        <f>C104</f>
        <v>0</v>
      </c>
      <c r="D103" s="27">
        <v>0</v>
      </c>
      <c r="E103" s="27">
        <v>0</v>
      </c>
    </row>
    <row r="104" spans="1:5">
      <c r="A104" s="28" t="s">
        <v>12</v>
      </c>
      <c r="B104" s="28" t="s">
        <v>13</v>
      </c>
      <c r="C104" s="113">
        <v>0</v>
      </c>
      <c r="D104" s="113">
        <v>0</v>
      </c>
      <c r="E104" s="113">
        <v>0</v>
      </c>
    </row>
    <row r="105" spans="1:5">
      <c r="A105" s="83">
        <v>41</v>
      </c>
      <c r="B105" s="26" t="s">
        <v>130</v>
      </c>
      <c r="C105" s="27">
        <f>C106</f>
        <v>0</v>
      </c>
      <c r="D105" s="27">
        <f t="shared" ref="D105:E105" si="37">D106</f>
        <v>0</v>
      </c>
      <c r="E105" s="27">
        <f t="shared" si="37"/>
        <v>0</v>
      </c>
    </row>
    <row r="106" spans="1:5">
      <c r="A106" s="30">
        <v>412</v>
      </c>
      <c r="B106" s="28" t="s">
        <v>131</v>
      </c>
      <c r="C106" s="113">
        <v>0</v>
      </c>
      <c r="D106" s="113">
        <v>0</v>
      </c>
      <c r="E106" s="113">
        <v>0</v>
      </c>
    </row>
    <row r="107" spans="1:5">
      <c r="A107" s="26" t="s">
        <v>22</v>
      </c>
      <c r="B107" s="26" t="s">
        <v>23</v>
      </c>
      <c r="C107" s="27">
        <f>C108</f>
        <v>0</v>
      </c>
      <c r="D107" s="27">
        <f t="shared" ref="D107" si="38">D108</f>
        <v>0</v>
      </c>
      <c r="E107" s="27">
        <f t="shared" ref="E107:E113" si="39">C107+D107</f>
        <v>0</v>
      </c>
    </row>
    <row r="108" spans="1:5">
      <c r="A108" s="28" t="s">
        <v>24</v>
      </c>
      <c r="B108" s="28" t="s">
        <v>25</v>
      </c>
      <c r="C108" s="113">
        <v>0</v>
      </c>
      <c r="D108" s="113">
        <v>0</v>
      </c>
      <c r="E108" s="113">
        <f t="shared" si="39"/>
        <v>0</v>
      </c>
    </row>
    <row r="109" spans="1:5">
      <c r="A109" s="22" t="s">
        <v>97</v>
      </c>
      <c r="B109" s="22"/>
      <c r="C109" s="101">
        <f>C110</f>
        <v>0</v>
      </c>
      <c r="D109" s="23">
        <f>D110</f>
        <v>0</v>
      </c>
      <c r="E109" s="23">
        <f t="shared" si="39"/>
        <v>0</v>
      </c>
    </row>
    <row r="110" spans="1:5">
      <c r="A110" s="24" t="s">
        <v>96</v>
      </c>
      <c r="B110" s="24"/>
      <c r="C110" s="105">
        <f>C111+C113</f>
        <v>0</v>
      </c>
      <c r="D110" s="25">
        <f>D111+D113</f>
        <v>0</v>
      </c>
      <c r="E110" s="25">
        <f t="shared" si="39"/>
        <v>0</v>
      </c>
    </row>
    <row r="111" spans="1:5">
      <c r="A111" s="83">
        <v>41</v>
      </c>
      <c r="B111" s="26" t="s">
        <v>130</v>
      </c>
      <c r="C111" s="27">
        <f>C112</f>
        <v>0</v>
      </c>
      <c r="D111" s="27">
        <f>D112</f>
        <v>0</v>
      </c>
      <c r="E111" s="27">
        <f t="shared" si="39"/>
        <v>0</v>
      </c>
    </row>
    <row r="112" spans="1:5">
      <c r="A112" s="30">
        <v>412</v>
      </c>
      <c r="B112" s="28" t="s">
        <v>131</v>
      </c>
      <c r="C112" s="113"/>
      <c r="D112" s="113"/>
      <c r="E112" s="113"/>
    </row>
    <row r="113" spans="1:5">
      <c r="A113" s="83">
        <v>42</v>
      </c>
      <c r="B113" s="26" t="s">
        <v>23</v>
      </c>
      <c r="C113" s="27">
        <f>C114</f>
        <v>0</v>
      </c>
      <c r="D113" s="27">
        <f>D114</f>
        <v>0</v>
      </c>
      <c r="E113" s="27">
        <f t="shared" si="39"/>
        <v>0</v>
      </c>
    </row>
    <row r="114" spans="1:5">
      <c r="A114" s="28" t="s">
        <v>24</v>
      </c>
      <c r="B114" s="28" t="s">
        <v>25</v>
      </c>
      <c r="C114" s="113"/>
      <c r="D114" s="29"/>
      <c r="E114" s="29"/>
    </row>
    <row r="115" spans="1:5">
      <c r="A115" s="22" t="s">
        <v>102</v>
      </c>
      <c r="B115" s="22"/>
      <c r="C115" s="101">
        <f>C116</f>
        <v>0</v>
      </c>
      <c r="D115" s="23">
        <f t="shared" ref="C115:E116" si="40">D116</f>
        <v>0</v>
      </c>
      <c r="E115" s="23">
        <f t="shared" si="40"/>
        <v>0</v>
      </c>
    </row>
    <row r="116" spans="1:5">
      <c r="A116" s="24" t="s">
        <v>96</v>
      </c>
      <c r="B116" s="104"/>
      <c r="C116" s="105">
        <f t="shared" si="40"/>
        <v>0</v>
      </c>
      <c r="D116" s="25">
        <f t="shared" si="40"/>
        <v>0</v>
      </c>
      <c r="E116" s="25">
        <f t="shared" si="40"/>
        <v>0</v>
      </c>
    </row>
    <row r="117" spans="1:5">
      <c r="A117" s="26" t="s">
        <v>22</v>
      </c>
      <c r="B117" s="26" t="s">
        <v>23</v>
      </c>
      <c r="C117" s="27">
        <f>C118</f>
        <v>0</v>
      </c>
      <c r="D117" s="27">
        <v>0</v>
      </c>
      <c r="E117" s="27">
        <v>0</v>
      </c>
    </row>
    <row r="118" spans="1:5">
      <c r="A118" s="28" t="s">
        <v>24</v>
      </c>
      <c r="B118" s="28" t="s">
        <v>25</v>
      </c>
      <c r="C118" s="113">
        <v>0</v>
      </c>
      <c r="D118" s="113">
        <v>0</v>
      </c>
      <c r="E118" s="29">
        <v>0</v>
      </c>
    </row>
    <row r="119" spans="1:5">
      <c r="A119" s="28"/>
      <c r="B119" s="28"/>
      <c r="C119" s="27"/>
      <c r="D119" s="29"/>
      <c r="E119" s="29"/>
    </row>
    <row r="120" spans="1:5">
      <c r="A120" s="28"/>
      <c r="B120" s="28"/>
      <c r="C120" s="27"/>
      <c r="D120" s="29"/>
      <c r="E120" s="29"/>
    </row>
    <row r="121" spans="1:5">
      <c r="A121" s="22" t="s">
        <v>132</v>
      </c>
      <c r="B121" s="22"/>
      <c r="C121" s="101">
        <f>C122</f>
        <v>0</v>
      </c>
      <c r="D121" s="23">
        <f t="shared" ref="C121:E122" si="41">D122</f>
        <v>0</v>
      </c>
      <c r="E121" s="23">
        <f t="shared" si="41"/>
        <v>0</v>
      </c>
    </row>
    <row r="122" spans="1:5">
      <c r="A122" s="24" t="s">
        <v>96</v>
      </c>
      <c r="B122" s="24"/>
      <c r="C122" s="105">
        <f t="shared" si="41"/>
        <v>0</v>
      </c>
      <c r="D122" s="25">
        <f t="shared" si="41"/>
        <v>0</v>
      </c>
      <c r="E122" s="25">
        <f t="shared" si="41"/>
        <v>0</v>
      </c>
    </row>
    <row r="123" spans="1:5">
      <c r="A123" s="26" t="s">
        <v>22</v>
      </c>
      <c r="B123" s="26" t="s">
        <v>23</v>
      </c>
      <c r="C123" s="27">
        <f>C124</f>
        <v>0</v>
      </c>
      <c r="D123" s="27">
        <f>D124</f>
        <v>0</v>
      </c>
      <c r="E123" s="27">
        <f>C123+D123</f>
        <v>0</v>
      </c>
    </row>
    <row r="124" spans="1:5">
      <c r="A124" s="28" t="s">
        <v>24</v>
      </c>
      <c r="B124" s="28" t="s">
        <v>25</v>
      </c>
      <c r="C124" s="113">
        <v>0</v>
      </c>
      <c r="D124" s="29">
        <v>0</v>
      </c>
      <c r="E124" s="29">
        <f>C124+D124</f>
        <v>0</v>
      </c>
    </row>
    <row r="125" spans="1:5">
      <c r="A125" s="28"/>
      <c r="B125" s="28"/>
      <c r="C125" s="29"/>
      <c r="D125" s="29"/>
      <c r="E125" s="29"/>
    </row>
    <row r="126" spans="1:5">
      <c r="A126" s="28"/>
      <c r="B126" s="28"/>
      <c r="C126" s="29"/>
      <c r="D126" s="29"/>
      <c r="E126" s="29"/>
    </row>
    <row r="127" spans="1:5">
      <c r="A127" s="190" t="s">
        <v>90</v>
      </c>
      <c r="B127" s="190"/>
      <c r="C127" s="190"/>
      <c r="D127" s="190"/>
      <c r="E127" s="190"/>
    </row>
    <row r="128" spans="1:5">
      <c r="A128" s="188" t="s">
        <v>91</v>
      </c>
      <c r="B128" s="188"/>
      <c r="C128" s="188"/>
      <c r="D128" s="188"/>
      <c r="E128" s="188"/>
    </row>
    <row r="129" spans="1:7">
      <c r="A129" s="189" t="s">
        <v>143</v>
      </c>
      <c r="B129" s="189"/>
      <c r="C129" s="189"/>
      <c r="D129" s="189"/>
      <c r="E129" s="189"/>
      <c r="G129" s="121"/>
    </row>
    <row r="130" spans="1:7">
      <c r="A130" s="189"/>
      <c r="B130" s="189"/>
      <c r="C130" s="189"/>
      <c r="D130" s="189"/>
      <c r="E130" s="189"/>
      <c r="G130" s="121"/>
    </row>
    <row r="131" spans="1:7">
      <c r="A131" s="118"/>
      <c r="B131" s="118"/>
      <c r="C131" s="127"/>
      <c r="D131" s="127"/>
      <c r="E131" s="127"/>
    </row>
    <row r="132" spans="1:7">
      <c r="A132" s="129" t="s">
        <v>144</v>
      </c>
      <c r="B132" s="129"/>
      <c r="C132" s="31"/>
      <c r="D132" s="31"/>
      <c r="E132" s="31"/>
    </row>
    <row r="133" spans="1:7">
      <c r="A133" s="129" t="s">
        <v>145</v>
      </c>
      <c r="B133" s="129"/>
      <c r="C133" s="187" t="s">
        <v>146</v>
      </c>
      <c r="D133" s="187"/>
      <c r="E133" s="187"/>
    </row>
    <row r="134" spans="1:7">
      <c r="A134" s="119"/>
      <c r="B134" s="119"/>
      <c r="C134" s="128"/>
      <c r="D134" s="31" t="s">
        <v>147</v>
      </c>
      <c r="E134" s="128"/>
    </row>
    <row r="135" spans="1:7">
      <c r="A135" s="119"/>
      <c r="B135" s="119"/>
      <c r="C135" s="31"/>
      <c r="D135" s="128"/>
      <c r="E135" s="31"/>
    </row>
    <row r="136" spans="1:7">
      <c r="A136" s="31"/>
      <c r="B136" s="31"/>
      <c r="C136" s="31"/>
      <c r="D136" s="128"/>
      <c r="E136" s="31"/>
    </row>
  </sheetData>
  <mergeCells count="7">
    <mergeCell ref="C133:E133"/>
    <mergeCell ref="A128:E128"/>
    <mergeCell ref="A129:E130"/>
    <mergeCell ref="A1:E1"/>
    <mergeCell ref="A2:E2"/>
    <mergeCell ref="A3:E4"/>
    <mergeCell ref="A127:E127"/>
  </mergeCells>
  <pageMargins left="0.7" right="0.7" top="0.75" bottom="0.75" header="0.3" footer="0.3"/>
  <pageSetup paperSize="9" scale="85" orientation="portrait" verticalDpi="4294967294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5"/>
  <sheetViews>
    <sheetView tabSelected="1" view="pageBreakPreview" zoomScaleNormal="100" zoomScaleSheetLayoutView="100" workbookViewId="0">
      <selection activeCell="C193" sqref="C193"/>
    </sheetView>
  </sheetViews>
  <sheetFormatPr defaultRowHeight="14.5"/>
  <cols>
    <col min="1" max="1" width="19" customWidth="1"/>
    <col min="3" max="3" width="35.7265625" customWidth="1"/>
    <col min="4" max="4" width="13.1796875" customWidth="1"/>
    <col min="5" max="5" width="15.453125" customWidth="1"/>
    <col min="7" max="7" width="3.81640625" customWidth="1"/>
    <col min="8" max="8" width="5.54296875" customWidth="1"/>
    <col min="9" max="9" width="9.1796875" hidden="1" customWidth="1"/>
    <col min="10" max="10" width="11.7265625" customWidth="1"/>
    <col min="12" max="13" width="12.1796875" bestFit="1" customWidth="1"/>
    <col min="14" max="14" width="9.54296875" bestFit="1" customWidth="1"/>
    <col min="15" max="15" width="10.54296875" bestFit="1" customWidth="1"/>
  </cols>
  <sheetData>
    <row r="1" spans="1:15">
      <c r="A1" s="190" t="s">
        <v>26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5" ht="22.5" customHeight="1">
      <c r="A2" s="191" t="s">
        <v>89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5" ht="15" customHeight="1">
      <c r="A3" s="192" t="s">
        <v>142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5" ht="22.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6" spans="1:15">
      <c r="A6" s="131" t="s">
        <v>148</v>
      </c>
      <c r="B6" s="193" t="s">
        <v>149</v>
      </c>
      <c r="C6" s="193"/>
      <c r="D6" s="132" t="s">
        <v>150</v>
      </c>
      <c r="E6" s="132" t="s">
        <v>151</v>
      </c>
      <c r="F6" s="194" t="s">
        <v>152</v>
      </c>
      <c r="G6" s="195"/>
      <c r="H6" s="194" t="s">
        <v>153</v>
      </c>
      <c r="I6" s="195"/>
      <c r="J6" s="195"/>
    </row>
    <row r="7" spans="1:15">
      <c r="A7" s="133" t="s">
        <v>154</v>
      </c>
      <c r="B7" s="196" t="s">
        <v>155</v>
      </c>
      <c r="C7" s="196"/>
      <c r="D7" s="134">
        <v>8248000</v>
      </c>
      <c r="E7" s="134">
        <v>1153166</v>
      </c>
      <c r="F7" s="197">
        <v>13.98</v>
      </c>
      <c r="G7" s="198"/>
      <c r="H7" s="197">
        <v>9401166</v>
      </c>
      <c r="I7" s="198"/>
      <c r="J7" s="198"/>
    </row>
    <row r="8" spans="1:15">
      <c r="A8" s="135" t="s">
        <v>156</v>
      </c>
      <c r="B8" s="203" t="s">
        <v>157</v>
      </c>
      <c r="C8" s="203"/>
      <c r="D8" s="136">
        <v>8248000</v>
      </c>
      <c r="E8" s="136">
        <v>1153166</v>
      </c>
      <c r="F8" s="204">
        <v>13.98</v>
      </c>
      <c r="G8" s="198"/>
      <c r="H8" s="204">
        <v>9401166</v>
      </c>
      <c r="I8" s="198"/>
      <c r="J8" s="198"/>
    </row>
    <row r="9" spans="1:15">
      <c r="A9" s="137" t="s">
        <v>158</v>
      </c>
      <c r="B9" s="205" t="s">
        <v>159</v>
      </c>
      <c r="C9" s="198"/>
      <c r="D9" s="138">
        <v>8248000</v>
      </c>
      <c r="E9" s="138">
        <v>1153166</v>
      </c>
      <c r="F9" s="206">
        <v>13.98</v>
      </c>
      <c r="G9" s="198"/>
      <c r="H9" s="206">
        <v>9401166</v>
      </c>
      <c r="I9" s="198"/>
      <c r="J9" s="198"/>
    </row>
    <row r="10" spans="1:15">
      <c r="A10" s="139" t="s">
        <v>160</v>
      </c>
      <c r="B10" s="199" t="s">
        <v>161</v>
      </c>
      <c r="C10" s="198"/>
      <c r="D10" s="140">
        <v>8248000</v>
      </c>
      <c r="E10" s="140">
        <v>1153166</v>
      </c>
      <c r="F10" s="200">
        <v>13.98</v>
      </c>
      <c r="G10" s="198"/>
      <c r="H10" s="200">
        <v>9401166</v>
      </c>
      <c r="I10" s="198"/>
      <c r="J10" s="198"/>
    </row>
    <row r="11" spans="1:15" ht="21">
      <c r="A11" s="141" t="s">
        <v>162</v>
      </c>
      <c r="B11" s="201" t="s">
        <v>163</v>
      </c>
      <c r="C11" s="198"/>
      <c r="D11" s="142">
        <v>8248000</v>
      </c>
      <c r="E11" s="142">
        <v>1153166</v>
      </c>
      <c r="F11" s="202">
        <v>13.98</v>
      </c>
      <c r="G11" s="198"/>
      <c r="H11" s="202">
        <v>9401166</v>
      </c>
      <c r="I11" s="198"/>
      <c r="J11" s="198"/>
    </row>
    <row r="12" spans="1:15">
      <c r="A12" s="143" t="s">
        <v>164</v>
      </c>
      <c r="B12" s="211" t="s">
        <v>165</v>
      </c>
      <c r="C12" s="198"/>
      <c r="D12" s="144">
        <v>6319000</v>
      </c>
      <c r="E12" s="144">
        <v>963101</v>
      </c>
      <c r="F12" s="212">
        <v>15.24</v>
      </c>
      <c r="G12" s="198"/>
      <c r="H12" s="212">
        <v>7282101</v>
      </c>
      <c r="I12" s="198"/>
      <c r="J12" s="198"/>
    </row>
    <row r="13" spans="1:15">
      <c r="A13" s="145" t="s">
        <v>166</v>
      </c>
      <c r="B13" s="213" t="s">
        <v>9</v>
      </c>
      <c r="C13" s="198"/>
      <c r="D13" s="146">
        <v>629505</v>
      </c>
      <c r="E13" s="146">
        <v>122290</v>
      </c>
      <c r="F13" s="214">
        <v>19.43</v>
      </c>
      <c r="G13" s="198"/>
      <c r="H13" s="214">
        <v>751795</v>
      </c>
      <c r="I13" s="198"/>
      <c r="J13" s="198"/>
      <c r="L13" s="155"/>
      <c r="M13" s="155"/>
      <c r="N13" s="155"/>
      <c r="O13" s="155"/>
    </row>
    <row r="14" spans="1:15">
      <c r="A14" s="147" t="s">
        <v>167</v>
      </c>
      <c r="B14" s="207" t="s">
        <v>168</v>
      </c>
      <c r="C14" s="198"/>
      <c r="D14" s="148">
        <v>101500</v>
      </c>
      <c r="E14" s="148">
        <v>0</v>
      </c>
      <c r="F14" s="208">
        <v>0</v>
      </c>
      <c r="G14" s="198"/>
      <c r="H14" s="208">
        <v>101500</v>
      </c>
      <c r="I14" s="198"/>
      <c r="J14" s="198"/>
    </row>
    <row r="15" spans="1:15" ht="21">
      <c r="A15" s="149" t="s">
        <v>169</v>
      </c>
      <c r="B15" s="209" t="s">
        <v>170</v>
      </c>
      <c r="C15" s="198"/>
      <c r="D15" s="150">
        <v>101500</v>
      </c>
      <c r="E15" s="150">
        <v>0</v>
      </c>
      <c r="F15" s="210">
        <v>0</v>
      </c>
      <c r="G15" s="198"/>
      <c r="H15" s="210">
        <v>101500</v>
      </c>
      <c r="I15" s="198"/>
      <c r="J15" s="198"/>
    </row>
    <row r="16" spans="1:15">
      <c r="A16" s="151" t="s">
        <v>8</v>
      </c>
      <c r="B16" s="215" t="s">
        <v>9</v>
      </c>
      <c r="C16" s="198"/>
      <c r="D16" s="152">
        <v>101500</v>
      </c>
      <c r="E16" s="152">
        <v>0</v>
      </c>
      <c r="F16" s="216">
        <v>0</v>
      </c>
      <c r="G16" s="198"/>
      <c r="H16" s="216">
        <v>101500</v>
      </c>
      <c r="I16" s="198"/>
      <c r="J16" s="198"/>
    </row>
    <row r="17" spans="1:12">
      <c r="A17" s="151" t="s">
        <v>12</v>
      </c>
      <c r="B17" s="215" t="s">
        <v>13</v>
      </c>
      <c r="C17" s="198"/>
      <c r="D17" s="152">
        <v>20000</v>
      </c>
      <c r="E17" s="152">
        <v>0</v>
      </c>
      <c r="F17" s="216">
        <v>0</v>
      </c>
      <c r="G17" s="198"/>
      <c r="H17" s="216">
        <v>20000</v>
      </c>
      <c r="I17" s="198"/>
      <c r="J17" s="198"/>
      <c r="L17" s="155"/>
    </row>
    <row r="18" spans="1:12">
      <c r="A18" s="151" t="s">
        <v>14</v>
      </c>
      <c r="B18" s="215" t="s">
        <v>15</v>
      </c>
      <c r="C18" s="198"/>
      <c r="D18" s="152">
        <v>81500</v>
      </c>
      <c r="E18" s="152">
        <v>0</v>
      </c>
      <c r="F18" s="216">
        <v>0</v>
      </c>
      <c r="G18" s="198"/>
      <c r="H18" s="216">
        <v>81500</v>
      </c>
      <c r="I18" s="198"/>
      <c r="J18" s="198"/>
    </row>
    <row r="19" spans="1:12">
      <c r="A19" s="147" t="s">
        <v>171</v>
      </c>
      <c r="B19" s="207" t="s">
        <v>172</v>
      </c>
      <c r="C19" s="198"/>
      <c r="D19" s="148">
        <v>26005</v>
      </c>
      <c r="E19" s="148">
        <v>0</v>
      </c>
      <c r="F19" s="208">
        <v>0</v>
      </c>
      <c r="G19" s="198"/>
      <c r="H19" s="208">
        <v>26005</v>
      </c>
      <c r="I19" s="198"/>
      <c r="J19" s="198"/>
    </row>
    <row r="20" spans="1:12" ht="21">
      <c r="A20" s="149" t="s">
        <v>169</v>
      </c>
      <c r="B20" s="209" t="s">
        <v>170</v>
      </c>
      <c r="C20" s="198"/>
      <c r="D20" s="150">
        <v>26005</v>
      </c>
      <c r="E20" s="150">
        <v>0</v>
      </c>
      <c r="F20" s="210">
        <v>0</v>
      </c>
      <c r="G20" s="198"/>
      <c r="H20" s="210">
        <v>26005</v>
      </c>
      <c r="I20" s="198"/>
      <c r="J20" s="198"/>
    </row>
    <row r="21" spans="1:12">
      <c r="A21" s="151" t="s">
        <v>8</v>
      </c>
      <c r="B21" s="215" t="s">
        <v>9</v>
      </c>
      <c r="C21" s="198"/>
      <c r="D21" s="152">
        <v>26005</v>
      </c>
      <c r="E21" s="152">
        <v>0</v>
      </c>
      <c r="F21" s="216">
        <v>0</v>
      </c>
      <c r="G21" s="198"/>
      <c r="H21" s="216">
        <v>26005</v>
      </c>
      <c r="I21" s="198"/>
      <c r="J21" s="198"/>
    </row>
    <row r="22" spans="1:12">
      <c r="A22" s="151" t="s">
        <v>12</v>
      </c>
      <c r="B22" s="215" t="s">
        <v>13</v>
      </c>
      <c r="C22" s="198"/>
      <c r="D22" s="152">
        <v>17000</v>
      </c>
      <c r="E22" s="152">
        <v>0</v>
      </c>
      <c r="F22" s="216">
        <v>0</v>
      </c>
      <c r="G22" s="198"/>
      <c r="H22" s="216">
        <v>17000</v>
      </c>
      <c r="I22" s="198"/>
      <c r="J22" s="198"/>
    </row>
    <row r="23" spans="1:12">
      <c r="A23" s="151" t="s">
        <v>14</v>
      </c>
      <c r="B23" s="215" t="s">
        <v>15</v>
      </c>
      <c r="C23" s="198"/>
      <c r="D23" s="152">
        <v>9005</v>
      </c>
      <c r="E23" s="152">
        <v>0</v>
      </c>
      <c r="F23" s="216">
        <v>0</v>
      </c>
      <c r="G23" s="198"/>
      <c r="H23" s="216">
        <v>9005</v>
      </c>
      <c r="I23" s="198"/>
      <c r="J23" s="198"/>
    </row>
    <row r="24" spans="1:12">
      <c r="A24" s="147" t="s">
        <v>173</v>
      </c>
      <c r="B24" s="207" t="s">
        <v>174</v>
      </c>
      <c r="C24" s="198"/>
      <c r="D24" s="148">
        <v>462000</v>
      </c>
      <c r="E24" s="148">
        <v>103500</v>
      </c>
      <c r="F24" s="208">
        <v>22.4</v>
      </c>
      <c r="G24" s="198"/>
      <c r="H24" s="208">
        <v>565500</v>
      </c>
      <c r="I24" s="198"/>
      <c r="J24" s="198"/>
    </row>
    <row r="25" spans="1:12" ht="21">
      <c r="A25" s="149" t="s">
        <v>169</v>
      </c>
      <c r="B25" s="209" t="s">
        <v>170</v>
      </c>
      <c r="C25" s="198"/>
      <c r="D25" s="150">
        <v>462000</v>
      </c>
      <c r="E25" s="150">
        <v>103500</v>
      </c>
      <c r="F25" s="210">
        <v>22.4</v>
      </c>
      <c r="G25" s="198"/>
      <c r="H25" s="210">
        <v>565500</v>
      </c>
      <c r="I25" s="198"/>
      <c r="J25" s="198"/>
    </row>
    <row r="26" spans="1:12">
      <c r="A26" s="151" t="s">
        <v>8</v>
      </c>
      <c r="B26" s="215" t="s">
        <v>9</v>
      </c>
      <c r="C26" s="198"/>
      <c r="D26" s="152">
        <v>458000</v>
      </c>
      <c r="E26" s="152">
        <v>103500</v>
      </c>
      <c r="F26" s="216">
        <v>22.6</v>
      </c>
      <c r="G26" s="198"/>
      <c r="H26" s="216">
        <v>561500</v>
      </c>
      <c r="I26" s="198"/>
      <c r="J26" s="198"/>
    </row>
    <row r="27" spans="1:12">
      <c r="A27" s="151" t="s">
        <v>10</v>
      </c>
      <c r="B27" s="215" t="s">
        <v>11</v>
      </c>
      <c r="C27" s="198"/>
      <c r="D27" s="152">
        <v>47000</v>
      </c>
      <c r="E27" s="152">
        <v>5000</v>
      </c>
      <c r="F27" s="216">
        <v>10.64</v>
      </c>
      <c r="G27" s="198"/>
      <c r="H27" s="216">
        <v>52000</v>
      </c>
      <c r="I27" s="198"/>
      <c r="J27" s="198"/>
    </row>
    <row r="28" spans="1:12">
      <c r="A28" s="151" t="s">
        <v>12</v>
      </c>
      <c r="B28" s="215" t="s">
        <v>13</v>
      </c>
      <c r="C28" s="198"/>
      <c r="D28" s="152">
        <v>176000</v>
      </c>
      <c r="E28" s="152">
        <v>50500</v>
      </c>
      <c r="F28" s="216">
        <v>28.69</v>
      </c>
      <c r="G28" s="198"/>
      <c r="H28" s="216">
        <v>226500</v>
      </c>
      <c r="I28" s="198"/>
      <c r="J28" s="198"/>
    </row>
    <row r="29" spans="1:12">
      <c r="A29" s="151" t="s">
        <v>14</v>
      </c>
      <c r="B29" s="215" t="s">
        <v>15</v>
      </c>
      <c r="C29" s="198"/>
      <c r="D29" s="152">
        <v>205000</v>
      </c>
      <c r="E29" s="152">
        <v>25500</v>
      </c>
      <c r="F29" s="216">
        <v>12.44</v>
      </c>
      <c r="G29" s="198"/>
      <c r="H29" s="216">
        <v>230500</v>
      </c>
      <c r="I29" s="198"/>
      <c r="J29" s="198"/>
    </row>
    <row r="30" spans="1:12">
      <c r="A30" s="151" t="s">
        <v>16</v>
      </c>
      <c r="B30" s="215" t="s">
        <v>17</v>
      </c>
      <c r="C30" s="198"/>
      <c r="D30" s="152">
        <v>30000</v>
      </c>
      <c r="E30" s="152">
        <v>22500</v>
      </c>
      <c r="F30" s="216">
        <v>75</v>
      </c>
      <c r="G30" s="198"/>
      <c r="H30" s="216">
        <v>52500</v>
      </c>
      <c r="I30" s="198"/>
      <c r="J30" s="198"/>
    </row>
    <row r="31" spans="1:12">
      <c r="A31" s="151" t="s">
        <v>18</v>
      </c>
      <c r="B31" s="215" t="s">
        <v>19</v>
      </c>
      <c r="C31" s="198"/>
      <c r="D31" s="152">
        <v>4000</v>
      </c>
      <c r="E31" s="152">
        <v>0</v>
      </c>
      <c r="F31" s="216">
        <v>0</v>
      </c>
      <c r="G31" s="198"/>
      <c r="H31" s="216">
        <v>4000</v>
      </c>
      <c r="I31" s="198"/>
      <c r="J31" s="198"/>
    </row>
    <row r="32" spans="1:12">
      <c r="A32" s="151" t="s">
        <v>20</v>
      </c>
      <c r="B32" s="215" t="s">
        <v>21</v>
      </c>
      <c r="C32" s="198"/>
      <c r="D32" s="152">
        <v>4000</v>
      </c>
      <c r="E32" s="152">
        <v>0</v>
      </c>
      <c r="F32" s="216">
        <v>0</v>
      </c>
      <c r="G32" s="198"/>
      <c r="H32" s="216">
        <v>4000</v>
      </c>
      <c r="I32" s="198"/>
      <c r="J32" s="198"/>
    </row>
    <row r="33" spans="1:10">
      <c r="A33" s="147" t="s">
        <v>175</v>
      </c>
      <c r="B33" s="207" t="s">
        <v>176</v>
      </c>
      <c r="C33" s="198"/>
      <c r="D33" s="148">
        <v>40000</v>
      </c>
      <c r="E33" s="148">
        <v>18790</v>
      </c>
      <c r="F33" s="208">
        <v>46.98</v>
      </c>
      <c r="G33" s="198"/>
      <c r="H33" s="208">
        <v>58790</v>
      </c>
      <c r="I33" s="198"/>
      <c r="J33" s="198"/>
    </row>
    <row r="34" spans="1:10" ht="21">
      <c r="A34" s="149" t="s">
        <v>169</v>
      </c>
      <c r="B34" s="209" t="s">
        <v>170</v>
      </c>
      <c r="C34" s="198"/>
      <c r="D34" s="150">
        <v>40000</v>
      </c>
      <c r="E34" s="150">
        <v>18790</v>
      </c>
      <c r="F34" s="210">
        <v>46.98</v>
      </c>
      <c r="G34" s="198"/>
      <c r="H34" s="210">
        <v>58790</v>
      </c>
      <c r="I34" s="198"/>
      <c r="J34" s="198"/>
    </row>
    <row r="35" spans="1:10">
      <c r="A35" s="151" t="s">
        <v>8</v>
      </c>
      <c r="B35" s="215" t="s">
        <v>9</v>
      </c>
      <c r="C35" s="198"/>
      <c r="D35" s="152">
        <v>0</v>
      </c>
      <c r="E35" s="152">
        <v>3790</v>
      </c>
      <c r="F35" s="216">
        <v>100</v>
      </c>
      <c r="G35" s="198"/>
      <c r="H35" s="216">
        <v>3790</v>
      </c>
      <c r="I35" s="198"/>
      <c r="J35" s="198"/>
    </row>
    <row r="36" spans="1:10">
      <c r="A36" s="151" t="s">
        <v>14</v>
      </c>
      <c r="B36" s="215" t="s">
        <v>15</v>
      </c>
      <c r="C36" s="198"/>
      <c r="D36" s="152">
        <v>0</v>
      </c>
      <c r="E36" s="152">
        <v>3790</v>
      </c>
      <c r="F36" s="216">
        <v>100</v>
      </c>
      <c r="G36" s="198"/>
      <c r="H36" s="216">
        <v>3790</v>
      </c>
      <c r="I36" s="198"/>
      <c r="J36" s="198"/>
    </row>
    <row r="37" spans="1:10">
      <c r="A37" s="151" t="s">
        <v>98</v>
      </c>
      <c r="B37" s="215" t="s">
        <v>99</v>
      </c>
      <c r="C37" s="198"/>
      <c r="D37" s="152">
        <v>40000</v>
      </c>
      <c r="E37" s="152">
        <v>15000</v>
      </c>
      <c r="F37" s="216">
        <v>37.5</v>
      </c>
      <c r="G37" s="198"/>
      <c r="H37" s="216">
        <v>55000</v>
      </c>
      <c r="I37" s="198"/>
      <c r="J37" s="198"/>
    </row>
    <row r="38" spans="1:10">
      <c r="A38" s="151" t="s">
        <v>100</v>
      </c>
      <c r="B38" s="215" t="s">
        <v>101</v>
      </c>
      <c r="C38" s="198"/>
      <c r="D38" s="152">
        <v>40000</v>
      </c>
      <c r="E38" s="152">
        <v>15000</v>
      </c>
      <c r="F38" s="216">
        <v>37.5</v>
      </c>
      <c r="G38" s="198"/>
      <c r="H38" s="216">
        <v>55000</v>
      </c>
      <c r="I38" s="198"/>
      <c r="J38" s="198"/>
    </row>
    <row r="39" spans="1:10">
      <c r="A39" s="145" t="s">
        <v>177</v>
      </c>
      <c r="B39" s="213" t="s">
        <v>178</v>
      </c>
      <c r="C39" s="198"/>
      <c r="D39" s="146">
        <v>5448495</v>
      </c>
      <c r="E39" s="146">
        <v>843000</v>
      </c>
      <c r="F39" s="214">
        <v>15.47</v>
      </c>
      <c r="G39" s="198"/>
      <c r="H39" s="214">
        <v>6291495</v>
      </c>
      <c r="I39" s="198"/>
      <c r="J39" s="198"/>
    </row>
    <row r="40" spans="1:10">
      <c r="A40" s="147" t="s">
        <v>175</v>
      </c>
      <c r="B40" s="207" t="s">
        <v>176</v>
      </c>
      <c r="C40" s="198"/>
      <c r="D40" s="148">
        <v>5448495</v>
      </c>
      <c r="E40" s="148">
        <v>843000</v>
      </c>
      <c r="F40" s="208">
        <v>15.47</v>
      </c>
      <c r="G40" s="198"/>
      <c r="H40" s="208">
        <v>6291495</v>
      </c>
      <c r="I40" s="198"/>
      <c r="J40" s="198"/>
    </row>
    <row r="41" spans="1:10" ht="21">
      <c r="A41" s="149" t="s">
        <v>169</v>
      </c>
      <c r="B41" s="209" t="s">
        <v>170</v>
      </c>
      <c r="C41" s="198"/>
      <c r="D41" s="150">
        <v>5448495</v>
      </c>
      <c r="E41" s="150">
        <v>843000</v>
      </c>
      <c r="F41" s="210">
        <v>15.47</v>
      </c>
      <c r="G41" s="198"/>
      <c r="H41" s="210">
        <v>6291495</v>
      </c>
      <c r="I41" s="198"/>
      <c r="J41" s="198"/>
    </row>
    <row r="42" spans="1:10">
      <c r="A42" s="151" t="s">
        <v>0</v>
      </c>
      <c r="B42" s="215" t="s">
        <v>1</v>
      </c>
      <c r="C42" s="198"/>
      <c r="D42" s="152">
        <v>5163495</v>
      </c>
      <c r="E42" s="152">
        <v>803000</v>
      </c>
      <c r="F42" s="216">
        <v>15.55</v>
      </c>
      <c r="G42" s="198"/>
      <c r="H42" s="216">
        <v>5966495</v>
      </c>
      <c r="I42" s="198"/>
      <c r="J42" s="198"/>
    </row>
    <row r="43" spans="1:10">
      <c r="A43" s="151" t="s">
        <v>2</v>
      </c>
      <c r="B43" s="215" t="s">
        <v>3</v>
      </c>
      <c r="C43" s="198"/>
      <c r="D43" s="152">
        <v>4281495</v>
      </c>
      <c r="E43" s="152">
        <v>755000</v>
      </c>
      <c r="F43" s="216">
        <v>17.63</v>
      </c>
      <c r="G43" s="198"/>
      <c r="H43" s="216">
        <v>5036495</v>
      </c>
      <c r="I43" s="198"/>
      <c r="J43" s="198"/>
    </row>
    <row r="44" spans="1:10">
      <c r="A44" s="151" t="s">
        <v>4</v>
      </c>
      <c r="B44" s="215" t="s">
        <v>5</v>
      </c>
      <c r="C44" s="198"/>
      <c r="D44" s="152">
        <v>180000</v>
      </c>
      <c r="E44" s="152">
        <v>0</v>
      </c>
      <c r="F44" s="216">
        <v>0</v>
      </c>
      <c r="G44" s="198"/>
      <c r="H44" s="216">
        <v>180000</v>
      </c>
      <c r="I44" s="198"/>
      <c r="J44" s="198"/>
    </row>
    <row r="45" spans="1:10">
      <c r="A45" s="151" t="s">
        <v>6</v>
      </c>
      <c r="B45" s="215" t="s">
        <v>7</v>
      </c>
      <c r="C45" s="198"/>
      <c r="D45" s="152">
        <v>702000</v>
      </c>
      <c r="E45" s="152">
        <v>48000</v>
      </c>
      <c r="F45" s="216">
        <v>6.84</v>
      </c>
      <c r="G45" s="198"/>
      <c r="H45" s="216">
        <v>750000</v>
      </c>
      <c r="I45" s="198"/>
      <c r="J45" s="198"/>
    </row>
    <row r="46" spans="1:10">
      <c r="A46" s="151" t="s">
        <v>8</v>
      </c>
      <c r="B46" s="215" t="s">
        <v>9</v>
      </c>
      <c r="C46" s="198"/>
      <c r="D46" s="152">
        <v>285000</v>
      </c>
      <c r="E46" s="152">
        <v>40000</v>
      </c>
      <c r="F46" s="216">
        <v>14.04</v>
      </c>
      <c r="G46" s="198"/>
      <c r="H46" s="216">
        <v>325000</v>
      </c>
      <c r="I46" s="198"/>
      <c r="J46" s="198"/>
    </row>
    <row r="47" spans="1:10">
      <c r="A47" s="151" t="s">
        <v>10</v>
      </c>
      <c r="B47" s="215" t="s">
        <v>11</v>
      </c>
      <c r="C47" s="198"/>
      <c r="D47" s="152">
        <v>260000</v>
      </c>
      <c r="E47" s="152">
        <v>40000</v>
      </c>
      <c r="F47" s="216">
        <v>15.38</v>
      </c>
      <c r="G47" s="198"/>
      <c r="H47" s="216">
        <v>300000</v>
      </c>
      <c r="I47" s="198"/>
      <c r="J47" s="198"/>
    </row>
    <row r="48" spans="1:10">
      <c r="A48" s="151" t="s">
        <v>16</v>
      </c>
      <c r="B48" s="215" t="s">
        <v>17</v>
      </c>
      <c r="C48" s="198"/>
      <c r="D48" s="152">
        <v>25000</v>
      </c>
      <c r="E48" s="152">
        <v>0</v>
      </c>
      <c r="F48" s="216">
        <v>0</v>
      </c>
      <c r="G48" s="198"/>
      <c r="H48" s="216">
        <v>25000</v>
      </c>
      <c r="I48" s="198"/>
      <c r="J48" s="198"/>
    </row>
    <row r="49" spans="1:10">
      <c r="A49" s="145" t="s">
        <v>179</v>
      </c>
      <c r="B49" s="213" t="s">
        <v>180</v>
      </c>
      <c r="C49" s="198"/>
      <c r="D49" s="146">
        <v>241000</v>
      </c>
      <c r="E49" s="146">
        <v>-2189</v>
      </c>
      <c r="F49" s="214">
        <v>-0.91</v>
      </c>
      <c r="G49" s="198"/>
      <c r="H49" s="214">
        <v>238811</v>
      </c>
      <c r="I49" s="198"/>
      <c r="J49" s="198"/>
    </row>
    <row r="50" spans="1:10">
      <c r="A50" s="147" t="s">
        <v>167</v>
      </c>
      <c r="B50" s="207" t="s">
        <v>168</v>
      </c>
      <c r="C50" s="198"/>
      <c r="D50" s="148">
        <v>62000</v>
      </c>
      <c r="E50" s="148">
        <v>0</v>
      </c>
      <c r="F50" s="208">
        <v>0</v>
      </c>
      <c r="G50" s="198"/>
      <c r="H50" s="208">
        <v>62000</v>
      </c>
      <c r="I50" s="198"/>
      <c r="J50" s="198"/>
    </row>
    <row r="51" spans="1:10" ht="21">
      <c r="A51" s="149" t="s">
        <v>169</v>
      </c>
      <c r="B51" s="209" t="s">
        <v>170</v>
      </c>
      <c r="C51" s="198"/>
      <c r="D51" s="150">
        <v>62000</v>
      </c>
      <c r="E51" s="150">
        <v>0</v>
      </c>
      <c r="F51" s="210">
        <v>0</v>
      </c>
      <c r="G51" s="198"/>
      <c r="H51" s="210">
        <v>62000</v>
      </c>
      <c r="I51" s="198"/>
      <c r="J51" s="198"/>
    </row>
    <row r="52" spans="1:10">
      <c r="A52" s="151" t="s">
        <v>22</v>
      </c>
      <c r="B52" s="215" t="s">
        <v>23</v>
      </c>
      <c r="C52" s="198"/>
      <c r="D52" s="152">
        <v>62000</v>
      </c>
      <c r="E52" s="152">
        <v>0</v>
      </c>
      <c r="F52" s="216">
        <v>0</v>
      </c>
      <c r="G52" s="198"/>
      <c r="H52" s="216">
        <v>62000</v>
      </c>
      <c r="I52" s="198"/>
      <c r="J52" s="198"/>
    </row>
    <row r="53" spans="1:10">
      <c r="A53" s="151" t="s">
        <v>24</v>
      </c>
      <c r="B53" s="215" t="s">
        <v>25</v>
      </c>
      <c r="C53" s="198"/>
      <c r="D53" s="152">
        <v>55000</v>
      </c>
      <c r="E53" s="152">
        <v>0</v>
      </c>
      <c r="F53" s="216">
        <v>0</v>
      </c>
      <c r="G53" s="198"/>
      <c r="H53" s="216">
        <v>55000</v>
      </c>
      <c r="I53" s="198"/>
      <c r="J53" s="198"/>
    </row>
    <row r="54" spans="1:10">
      <c r="A54" s="151" t="s">
        <v>181</v>
      </c>
      <c r="B54" s="215" t="s">
        <v>182</v>
      </c>
      <c r="C54" s="198"/>
      <c r="D54" s="152">
        <v>7000</v>
      </c>
      <c r="E54" s="152">
        <v>0</v>
      </c>
      <c r="F54" s="216">
        <v>0</v>
      </c>
      <c r="G54" s="198"/>
      <c r="H54" s="216">
        <v>7000</v>
      </c>
      <c r="I54" s="198"/>
      <c r="J54" s="198"/>
    </row>
    <row r="55" spans="1:10">
      <c r="A55" s="147" t="s">
        <v>171</v>
      </c>
      <c r="B55" s="207" t="s">
        <v>172</v>
      </c>
      <c r="C55" s="198"/>
      <c r="D55" s="148">
        <v>14000</v>
      </c>
      <c r="E55" s="148">
        <v>7811</v>
      </c>
      <c r="F55" s="208">
        <v>55.79</v>
      </c>
      <c r="G55" s="198"/>
      <c r="H55" s="208">
        <v>21811</v>
      </c>
      <c r="I55" s="198"/>
      <c r="J55" s="198"/>
    </row>
    <row r="56" spans="1:10" ht="21">
      <c r="A56" s="149" t="s">
        <v>169</v>
      </c>
      <c r="B56" s="209" t="s">
        <v>170</v>
      </c>
      <c r="C56" s="198"/>
      <c r="D56" s="150">
        <v>14000</v>
      </c>
      <c r="E56" s="150">
        <v>7811</v>
      </c>
      <c r="F56" s="210">
        <v>55.79</v>
      </c>
      <c r="G56" s="198"/>
      <c r="H56" s="210">
        <v>21811</v>
      </c>
      <c r="I56" s="198"/>
      <c r="J56" s="198"/>
    </row>
    <row r="57" spans="1:10">
      <c r="A57" s="151" t="s">
        <v>22</v>
      </c>
      <c r="B57" s="215" t="s">
        <v>23</v>
      </c>
      <c r="C57" s="198"/>
      <c r="D57" s="152">
        <v>14000</v>
      </c>
      <c r="E57" s="152">
        <v>7811</v>
      </c>
      <c r="F57" s="216">
        <v>55.79</v>
      </c>
      <c r="G57" s="198"/>
      <c r="H57" s="216">
        <v>21811</v>
      </c>
      <c r="I57" s="198"/>
      <c r="J57" s="198"/>
    </row>
    <row r="58" spans="1:10">
      <c r="A58" s="151" t="s">
        <v>24</v>
      </c>
      <c r="B58" s="215" t="s">
        <v>25</v>
      </c>
      <c r="C58" s="198"/>
      <c r="D58" s="152">
        <v>14000</v>
      </c>
      <c r="E58" s="152">
        <v>7811</v>
      </c>
      <c r="F58" s="216">
        <v>55.79</v>
      </c>
      <c r="G58" s="198"/>
      <c r="H58" s="216">
        <v>21811</v>
      </c>
      <c r="I58" s="198"/>
      <c r="J58" s="198"/>
    </row>
    <row r="59" spans="1:10">
      <c r="A59" s="147" t="s">
        <v>175</v>
      </c>
      <c r="B59" s="207" t="s">
        <v>176</v>
      </c>
      <c r="C59" s="198"/>
      <c r="D59" s="148">
        <v>115000</v>
      </c>
      <c r="E59" s="148">
        <v>40000</v>
      </c>
      <c r="F59" s="208">
        <v>34.78</v>
      </c>
      <c r="G59" s="198"/>
      <c r="H59" s="208">
        <v>155000</v>
      </c>
      <c r="I59" s="198"/>
      <c r="J59" s="198"/>
    </row>
    <row r="60" spans="1:10" ht="21">
      <c r="A60" s="149" t="s">
        <v>169</v>
      </c>
      <c r="B60" s="209" t="s">
        <v>170</v>
      </c>
      <c r="C60" s="198"/>
      <c r="D60" s="150">
        <v>115000</v>
      </c>
      <c r="E60" s="150">
        <v>40000</v>
      </c>
      <c r="F60" s="210">
        <v>34.78</v>
      </c>
      <c r="G60" s="198"/>
      <c r="H60" s="210">
        <v>155000</v>
      </c>
      <c r="I60" s="198"/>
      <c r="J60" s="198"/>
    </row>
    <row r="61" spans="1:10">
      <c r="A61" s="151" t="s">
        <v>22</v>
      </c>
      <c r="B61" s="215" t="s">
        <v>23</v>
      </c>
      <c r="C61" s="198"/>
      <c r="D61" s="152">
        <v>115000</v>
      </c>
      <c r="E61" s="152">
        <v>40000</v>
      </c>
      <c r="F61" s="216">
        <v>34.78</v>
      </c>
      <c r="G61" s="198"/>
      <c r="H61" s="216">
        <v>155000</v>
      </c>
      <c r="I61" s="198"/>
      <c r="J61" s="198"/>
    </row>
    <row r="62" spans="1:10">
      <c r="A62" s="151" t="s">
        <v>181</v>
      </c>
      <c r="B62" s="215" t="s">
        <v>182</v>
      </c>
      <c r="C62" s="198"/>
      <c r="D62" s="152">
        <v>115000</v>
      </c>
      <c r="E62" s="152">
        <v>40000</v>
      </c>
      <c r="F62" s="216">
        <v>34.78</v>
      </c>
      <c r="G62" s="198"/>
      <c r="H62" s="216">
        <v>155000</v>
      </c>
      <c r="I62" s="198"/>
      <c r="J62" s="198"/>
    </row>
    <row r="63" spans="1:10">
      <c r="A63" s="147" t="s">
        <v>183</v>
      </c>
      <c r="B63" s="207" t="s">
        <v>184</v>
      </c>
      <c r="C63" s="198"/>
      <c r="D63" s="148">
        <v>50000</v>
      </c>
      <c r="E63" s="148">
        <v>-50000</v>
      </c>
      <c r="F63" s="208">
        <v>-100</v>
      </c>
      <c r="G63" s="198"/>
      <c r="H63" s="208">
        <v>0</v>
      </c>
      <c r="I63" s="198"/>
      <c r="J63" s="198"/>
    </row>
    <row r="64" spans="1:10" ht="21">
      <c r="A64" s="149" t="s">
        <v>185</v>
      </c>
      <c r="B64" s="209" t="s">
        <v>186</v>
      </c>
      <c r="C64" s="198"/>
      <c r="D64" s="150">
        <v>50000</v>
      </c>
      <c r="E64" s="150">
        <v>-50000</v>
      </c>
      <c r="F64" s="210">
        <v>-100</v>
      </c>
      <c r="G64" s="198"/>
      <c r="H64" s="210">
        <v>0</v>
      </c>
      <c r="I64" s="198"/>
      <c r="J64" s="198"/>
    </row>
    <row r="65" spans="1:10">
      <c r="A65" s="151" t="s">
        <v>22</v>
      </c>
      <c r="B65" s="215" t="s">
        <v>23</v>
      </c>
      <c r="C65" s="198"/>
      <c r="D65" s="152">
        <v>50000</v>
      </c>
      <c r="E65" s="152">
        <v>-50000</v>
      </c>
      <c r="F65" s="216">
        <v>-100</v>
      </c>
      <c r="G65" s="198"/>
      <c r="H65" s="216">
        <v>0</v>
      </c>
      <c r="I65" s="198"/>
      <c r="J65" s="198"/>
    </row>
    <row r="66" spans="1:10">
      <c r="A66" s="151" t="s">
        <v>24</v>
      </c>
      <c r="B66" s="215" t="s">
        <v>25</v>
      </c>
      <c r="C66" s="198"/>
      <c r="D66" s="152">
        <v>50000</v>
      </c>
      <c r="E66" s="152">
        <v>-50000</v>
      </c>
      <c r="F66" s="216">
        <v>-100</v>
      </c>
      <c r="G66" s="198"/>
      <c r="H66" s="216">
        <v>0</v>
      </c>
      <c r="I66" s="198"/>
      <c r="J66" s="198"/>
    </row>
    <row r="67" spans="1:10">
      <c r="A67" s="143" t="s">
        <v>187</v>
      </c>
      <c r="B67" s="211" t="s">
        <v>188</v>
      </c>
      <c r="C67" s="198"/>
      <c r="D67" s="144">
        <v>1929000</v>
      </c>
      <c r="E67" s="144">
        <v>190065</v>
      </c>
      <c r="F67" s="212">
        <v>9.85</v>
      </c>
      <c r="G67" s="198"/>
      <c r="H67" s="212">
        <v>2119065</v>
      </c>
      <c r="I67" s="198"/>
      <c r="J67" s="198"/>
    </row>
    <row r="68" spans="1:10">
      <c r="A68" s="145" t="s">
        <v>189</v>
      </c>
      <c r="B68" s="213" t="s">
        <v>190</v>
      </c>
      <c r="C68" s="198"/>
      <c r="D68" s="146">
        <v>64000</v>
      </c>
      <c r="E68" s="146">
        <v>-2555</v>
      </c>
      <c r="F68" s="214">
        <v>-3.99</v>
      </c>
      <c r="G68" s="198"/>
      <c r="H68" s="214">
        <v>61445</v>
      </c>
      <c r="I68" s="198"/>
      <c r="J68" s="198"/>
    </row>
    <row r="69" spans="1:10">
      <c r="A69" s="147" t="s">
        <v>167</v>
      </c>
      <c r="B69" s="207" t="s">
        <v>168</v>
      </c>
      <c r="C69" s="198"/>
      <c r="D69" s="148">
        <v>34000</v>
      </c>
      <c r="E69" s="148">
        <v>0</v>
      </c>
      <c r="F69" s="208">
        <v>0</v>
      </c>
      <c r="G69" s="198"/>
      <c r="H69" s="208">
        <v>34000</v>
      </c>
      <c r="I69" s="198"/>
      <c r="J69" s="198"/>
    </row>
    <row r="70" spans="1:10" ht="21">
      <c r="A70" s="149" t="s">
        <v>169</v>
      </c>
      <c r="B70" s="209" t="s">
        <v>170</v>
      </c>
      <c r="C70" s="198"/>
      <c r="D70" s="150">
        <v>34000</v>
      </c>
      <c r="E70" s="150">
        <v>0</v>
      </c>
      <c r="F70" s="210">
        <v>0</v>
      </c>
      <c r="G70" s="198"/>
      <c r="H70" s="210">
        <v>34000</v>
      </c>
      <c r="I70" s="198"/>
      <c r="J70" s="198"/>
    </row>
    <row r="71" spans="1:10">
      <c r="A71" s="151" t="s">
        <v>0</v>
      </c>
      <c r="B71" s="215" t="s">
        <v>1</v>
      </c>
      <c r="C71" s="198"/>
      <c r="D71" s="152">
        <v>2000</v>
      </c>
      <c r="E71" s="152">
        <v>0</v>
      </c>
      <c r="F71" s="216">
        <v>0</v>
      </c>
      <c r="G71" s="198"/>
      <c r="H71" s="216">
        <v>2000</v>
      </c>
      <c r="I71" s="198"/>
      <c r="J71" s="198"/>
    </row>
    <row r="72" spans="1:10">
      <c r="A72" s="151" t="s">
        <v>2</v>
      </c>
      <c r="B72" s="215" t="s">
        <v>3</v>
      </c>
      <c r="C72" s="198"/>
      <c r="D72" s="152">
        <v>1500</v>
      </c>
      <c r="E72" s="152">
        <v>0</v>
      </c>
      <c r="F72" s="216">
        <v>0</v>
      </c>
      <c r="G72" s="198"/>
      <c r="H72" s="216">
        <v>1500</v>
      </c>
      <c r="I72" s="198"/>
      <c r="J72" s="198"/>
    </row>
    <row r="73" spans="1:10">
      <c r="A73" s="151" t="s">
        <v>6</v>
      </c>
      <c r="B73" s="215" t="s">
        <v>7</v>
      </c>
      <c r="C73" s="198"/>
      <c r="D73" s="152">
        <v>500</v>
      </c>
      <c r="E73" s="152">
        <v>0</v>
      </c>
      <c r="F73" s="216">
        <v>0</v>
      </c>
      <c r="G73" s="198"/>
      <c r="H73" s="216">
        <v>500</v>
      </c>
      <c r="I73" s="198"/>
      <c r="J73" s="198"/>
    </row>
    <row r="74" spans="1:10">
      <c r="A74" s="151" t="s">
        <v>8</v>
      </c>
      <c r="B74" s="215" t="s">
        <v>9</v>
      </c>
      <c r="C74" s="198"/>
      <c r="D74" s="152">
        <v>32000</v>
      </c>
      <c r="E74" s="152">
        <v>0</v>
      </c>
      <c r="F74" s="216">
        <v>0</v>
      </c>
      <c r="G74" s="198"/>
      <c r="H74" s="216">
        <v>32000</v>
      </c>
      <c r="I74" s="198"/>
      <c r="J74" s="198"/>
    </row>
    <row r="75" spans="1:10">
      <c r="A75" s="151" t="s">
        <v>12</v>
      </c>
      <c r="B75" s="215" t="s">
        <v>13</v>
      </c>
      <c r="C75" s="198"/>
      <c r="D75" s="152">
        <v>1000</v>
      </c>
      <c r="E75" s="152">
        <v>0</v>
      </c>
      <c r="F75" s="216">
        <v>0</v>
      </c>
      <c r="G75" s="198"/>
      <c r="H75" s="216">
        <v>1000</v>
      </c>
      <c r="I75" s="198"/>
      <c r="J75" s="198"/>
    </row>
    <row r="76" spans="1:10">
      <c r="A76" s="151" t="s">
        <v>14</v>
      </c>
      <c r="B76" s="215" t="s">
        <v>15</v>
      </c>
      <c r="C76" s="198"/>
      <c r="D76" s="152">
        <v>21000</v>
      </c>
      <c r="E76" s="152">
        <v>0</v>
      </c>
      <c r="F76" s="216">
        <v>0</v>
      </c>
      <c r="G76" s="198"/>
      <c r="H76" s="216">
        <v>21000</v>
      </c>
      <c r="I76" s="198"/>
      <c r="J76" s="198"/>
    </row>
    <row r="77" spans="1:10">
      <c r="A77" s="151" t="s">
        <v>16</v>
      </c>
      <c r="B77" s="215" t="s">
        <v>17</v>
      </c>
      <c r="C77" s="198"/>
      <c r="D77" s="152">
        <v>10000</v>
      </c>
      <c r="E77" s="152">
        <v>0</v>
      </c>
      <c r="F77" s="216">
        <v>0</v>
      </c>
      <c r="G77" s="198"/>
      <c r="H77" s="216">
        <v>10000</v>
      </c>
      <c r="I77" s="198"/>
      <c r="J77" s="198"/>
    </row>
    <row r="78" spans="1:10">
      <c r="A78" s="147" t="s">
        <v>171</v>
      </c>
      <c r="B78" s="207" t="s">
        <v>172</v>
      </c>
      <c r="C78" s="198"/>
      <c r="D78" s="148">
        <v>0</v>
      </c>
      <c r="E78" s="148">
        <v>3000</v>
      </c>
      <c r="F78" s="208">
        <v>100</v>
      </c>
      <c r="G78" s="198"/>
      <c r="H78" s="208">
        <v>3000</v>
      </c>
      <c r="I78" s="198"/>
      <c r="J78" s="198"/>
    </row>
    <row r="79" spans="1:10" ht="21">
      <c r="A79" s="149" t="s">
        <v>169</v>
      </c>
      <c r="B79" s="209" t="s">
        <v>170</v>
      </c>
      <c r="C79" s="198"/>
      <c r="D79" s="150">
        <v>0</v>
      </c>
      <c r="E79" s="150">
        <v>3000</v>
      </c>
      <c r="F79" s="210">
        <v>100</v>
      </c>
      <c r="G79" s="198"/>
      <c r="H79" s="210">
        <v>3000</v>
      </c>
      <c r="I79" s="198"/>
      <c r="J79" s="198"/>
    </row>
    <row r="80" spans="1:10">
      <c r="A80" s="151" t="s">
        <v>8</v>
      </c>
      <c r="B80" s="215" t="s">
        <v>9</v>
      </c>
      <c r="C80" s="198"/>
      <c r="D80" s="152">
        <v>0</v>
      </c>
      <c r="E80" s="152">
        <v>3000</v>
      </c>
      <c r="F80" s="216">
        <v>100</v>
      </c>
      <c r="G80" s="198"/>
      <c r="H80" s="216">
        <v>3000</v>
      </c>
      <c r="I80" s="198"/>
      <c r="J80" s="198"/>
    </row>
    <row r="81" spans="1:10">
      <c r="A81" s="151" t="s">
        <v>12</v>
      </c>
      <c r="B81" s="215" t="s">
        <v>13</v>
      </c>
      <c r="C81" s="198"/>
      <c r="D81" s="152">
        <v>0</v>
      </c>
      <c r="E81" s="152">
        <v>3000</v>
      </c>
      <c r="F81" s="216">
        <v>100</v>
      </c>
      <c r="G81" s="198"/>
      <c r="H81" s="216">
        <v>3000</v>
      </c>
      <c r="I81" s="198"/>
      <c r="J81" s="198"/>
    </row>
    <row r="82" spans="1:10">
      <c r="A82" s="147" t="s">
        <v>175</v>
      </c>
      <c r="B82" s="207" t="s">
        <v>176</v>
      </c>
      <c r="C82" s="198"/>
      <c r="D82" s="148">
        <v>15000</v>
      </c>
      <c r="E82" s="148">
        <v>-6655</v>
      </c>
      <c r="F82" s="208">
        <v>-44.37</v>
      </c>
      <c r="G82" s="198"/>
      <c r="H82" s="208">
        <v>8345</v>
      </c>
      <c r="I82" s="198"/>
      <c r="J82" s="198"/>
    </row>
    <row r="83" spans="1:10" ht="21">
      <c r="A83" s="149" t="s">
        <v>169</v>
      </c>
      <c r="B83" s="209" t="s">
        <v>170</v>
      </c>
      <c r="C83" s="198"/>
      <c r="D83" s="150">
        <v>15000</v>
      </c>
      <c r="E83" s="150">
        <v>-6655</v>
      </c>
      <c r="F83" s="210">
        <v>-44.37</v>
      </c>
      <c r="G83" s="198"/>
      <c r="H83" s="210">
        <v>8345</v>
      </c>
      <c r="I83" s="198"/>
      <c r="J83" s="198"/>
    </row>
    <row r="84" spans="1:10">
      <c r="A84" s="151" t="s">
        <v>8</v>
      </c>
      <c r="B84" s="215" t="s">
        <v>9</v>
      </c>
      <c r="C84" s="198"/>
      <c r="D84" s="152">
        <v>15000</v>
      </c>
      <c r="E84" s="152">
        <v>-6655</v>
      </c>
      <c r="F84" s="216">
        <v>-44.37</v>
      </c>
      <c r="G84" s="198"/>
      <c r="H84" s="216">
        <v>8345</v>
      </c>
      <c r="I84" s="198"/>
      <c r="J84" s="198"/>
    </row>
    <row r="85" spans="1:10">
      <c r="A85" s="151" t="s">
        <v>10</v>
      </c>
      <c r="B85" s="215" t="s">
        <v>11</v>
      </c>
      <c r="C85" s="198"/>
      <c r="D85" s="152">
        <v>845</v>
      </c>
      <c r="E85" s="152">
        <v>-500</v>
      </c>
      <c r="F85" s="216">
        <v>-59.17</v>
      </c>
      <c r="G85" s="198"/>
      <c r="H85" s="216">
        <v>345</v>
      </c>
      <c r="I85" s="198"/>
      <c r="J85" s="198"/>
    </row>
    <row r="86" spans="1:10">
      <c r="A86" s="151" t="s">
        <v>12</v>
      </c>
      <c r="B86" s="215" t="s">
        <v>13</v>
      </c>
      <c r="C86" s="198"/>
      <c r="D86" s="152">
        <v>6155</v>
      </c>
      <c r="E86" s="152">
        <v>-6155</v>
      </c>
      <c r="F86" s="216">
        <v>-100</v>
      </c>
      <c r="G86" s="198"/>
      <c r="H86" s="216">
        <v>0</v>
      </c>
      <c r="I86" s="198"/>
      <c r="J86" s="198"/>
    </row>
    <row r="87" spans="1:10">
      <c r="A87" s="151" t="s">
        <v>14</v>
      </c>
      <c r="B87" s="215" t="s">
        <v>15</v>
      </c>
      <c r="C87" s="198"/>
      <c r="D87" s="152">
        <v>8000</v>
      </c>
      <c r="E87" s="152">
        <v>0</v>
      </c>
      <c r="F87" s="216">
        <v>0</v>
      </c>
      <c r="G87" s="198"/>
      <c r="H87" s="216">
        <v>8000</v>
      </c>
      <c r="I87" s="198"/>
      <c r="J87" s="198"/>
    </row>
    <row r="88" spans="1:10">
      <c r="A88" s="147" t="s">
        <v>191</v>
      </c>
      <c r="B88" s="207" t="s">
        <v>192</v>
      </c>
      <c r="C88" s="198"/>
      <c r="D88" s="148">
        <v>15000</v>
      </c>
      <c r="E88" s="148">
        <v>1100</v>
      </c>
      <c r="F88" s="208">
        <v>7.33</v>
      </c>
      <c r="G88" s="198"/>
      <c r="H88" s="208">
        <v>16100</v>
      </c>
      <c r="I88" s="198"/>
      <c r="J88" s="198"/>
    </row>
    <row r="89" spans="1:10" ht="21">
      <c r="A89" s="149" t="s">
        <v>169</v>
      </c>
      <c r="B89" s="209" t="s">
        <v>170</v>
      </c>
      <c r="C89" s="198"/>
      <c r="D89" s="150">
        <v>15000</v>
      </c>
      <c r="E89" s="150">
        <v>1100</v>
      </c>
      <c r="F89" s="210">
        <v>7.33</v>
      </c>
      <c r="G89" s="198"/>
      <c r="H89" s="210">
        <v>16100</v>
      </c>
      <c r="I89" s="198"/>
      <c r="J89" s="198"/>
    </row>
    <row r="90" spans="1:10">
      <c r="A90" s="151" t="s">
        <v>8</v>
      </c>
      <c r="B90" s="215" t="s">
        <v>9</v>
      </c>
      <c r="C90" s="198"/>
      <c r="D90" s="152">
        <v>15000</v>
      </c>
      <c r="E90" s="152">
        <v>1100</v>
      </c>
      <c r="F90" s="216">
        <v>7.33</v>
      </c>
      <c r="G90" s="198"/>
      <c r="H90" s="216">
        <v>16100</v>
      </c>
      <c r="I90" s="198"/>
      <c r="J90" s="198"/>
    </row>
    <row r="91" spans="1:10">
      <c r="A91" s="151" t="s">
        <v>10</v>
      </c>
      <c r="B91" s="215" t="s">
        <v>11</v>
      </c>
      <c r="C91" s="198"/>
      <c r="D91" s="152">
        <v>4000</v>
      </c>
      <c r="E91" s="152">
        <v>0</v>
      </c>
      <c r="F91" s="216">
        <v>0</v>
      </c>
      <c r="G91" s="198"/>
      <c r="H91" s="216">
        <v>4000</v>
      </c>
      <c r="I91" s="198"/>
      <c r="J91" s="198"/>
    </row>
    <row r="92" spans="1:10">
      <c r="A92" s="151" t="s">
        <v>12</v>
      </c>
      <c r="B92" s="215" t="s">
        <v>13</v>
      </c>
      <c r="C92" s="198"/>
      <c r="D92" s="152">
        <v>9000</v>
      </c>
      <c r="E92" s="152">
        <v>1100</v>
      </c>
      <c r="F92" s="216">
        <v>12.22</v>
      </c>
      <c r="G92" s="198"/>
      <c r="H92" s="216">
        <v>10100</v>
      </c>
      <c r="I92" s="198"/>
      <c r="J92" s="198"/>
    </row>
    <row r="93" spans="1:10">
      <c r="A93" s="151" t="s">
        <v>14</v>
      </c>
      <c r="B93" s="215" t="s">
        <v>15</v>
      </c>
      <c r="C93" s="198"/>
      <c r="D93" s="152">
        <v>2000</v>
      </c>
      <c r="E93" s="152">
        <v>0</v>
      </c>
      <c r="F93" s="216">
        <v>0</v>
      </c>
      <c r="G93" s="198"/>
      <c r="H93" s="216">
        <v>2000</v>
      </c>
      <c r="I93" s="198"/>
      <c r="J93" s="198"/>
    </row>
    <row r="94" spans="1:10">
      <c r="A94" s="145" t="s">
        <v>193</v>
      </c>
      <c r="B94" s="213" t="s">
        <v>194</v>
      </c>
      <c r="C94" s="198"/>
      <c r="D94" s="146">
        <v>1182000</v>
      </c>
      <c r="E94" s="146">
        <v>63431</v>
      </c>
      <c r="F94" s="214">
        <v>5.37</v>
      </c>
      <c r="G94" s="198"/>
      <c r="H94" s="214">
        <v>1245431</v>
      </c>
      <c r="I94" s="198"/>
      <c r="J94" s="198"/>
    </row>
    <row r="95" spans="1:10">
      <c r="A95" s="147" t="s">
        <v>167</v>
      </c>
      <c r="B95" s="207" t="s">
        <v>168</v>
      </c>
      <c r="C95" s="198"/>
      <c r="D95" s="148">
        <v>780000</v>
      </c>
      <c r="E95" s="148">
        <v>10000</v>
      </c>
      <c r="F95" s="208">
        <v>1.28</v>
      </c>
      <c r="G95" s="198"/>
      <c r="H95" s="208">
        <v>790000</v>
      </c>
      <c r="I95" s="198"/>
      <c r="J95" s="198"/>
    </row>
    <row r="96" spans="1:10" ht="21">
      <c r="A96" s="149" t="s">
        <v>169</v>
      </c>
      <c r="B96" s="209" t="s">
        <v>170</v>
      </c>
      <c r="C96" s="198"/>
      <c r="D96" s="150">
        <v>780000</v>
      </c>
      <c r="E96" s="150">
        <v>10000</v>
      </c>
      <c r="F96" s="210">
        <v>1.28</v>
      </c>
      <c r="G96" s="198"/>
      <c r="H96" s="210">
        <v>790000</v>
      </c>
      <c r="I96" s="198"/>
      <c r="J96" s="198"/>
    </row>
    <row r="97" spans="1:10">
      <c r="A97" s="151" t="s">
        <v>0</v>
      </c>
      <c r="B97" s="215" t="s">
        <v>1</v>
      </c>
      <c r="C97" s="198"/>
      <c r="D97" s="152">
        <v>607500</v>
      </c>
      <c r="E97" s="152">
        <v>0</v>
      </c>
      <c r="F97" s="216">
        <v>0</v>
      </c>
      <c r="G97" s="198"/>
      <c r="H97" s="216">
        <v>607500</v>
      </c>
      <c r="I97" s="198"/>
      <c r="J97" s="198"/>
    </row>
    <row r="98" spans="1:10">
      <c r="A98" s="151" t="s">
        <v>2</v>
      </c>
      <c r="B98" s="215" t="s">
        <v>3</v>
      </c>
      <c r="C98" s="198"/>
      <c r="D98" s="152">
        <v>496500</v>
      </c>
      <c r="E98" s="152">
        <v>0</v>
      </c>
      <c r="F98" s="216">
        <v>0</v>
      </c>
      <c r="G98" s="198"/>
      <c r="H98" s="216">
        <v>496500</v>
      </c>
      <c r="I98" s="198"/>
      <c r="J98" s="198"/>
    </row>
    <row r="99" spans="1:10">
      <c r="A99" s="151" t="s">
        <v>4</v>
      </c>
      <c r="B99" s="215" t="s">
        <v>5</v>
      </c>
      <c r="C99" s="198"/>
      <c r="D99" s="152">
        <v>29600</v>
      </c>
      <c r="E99" s="152">
        <v>0</v>
      </c>
      <c r="F99" s="216">
        <v>0</v>
      </c>
      <c r="G99" s="198"/>
      <c r="H99" s="216">
        <v>29600</v>
      </c>
      <c r="I99" s="198"/>
      <c r="J99" s="198"/>
    </row>
    <row r="100" spans="1:10">
      <c r="A100" s="151" t="s">
        <v>6</v>
      </c>
      <c r="B100" s="215" t="s">
        <v>7</v>
      </c>
      <c r="C100" s="198"/>
      <c r="D100" s="152">
        <v>81400</v>
      </c>
      <c r="E100" s="152">
        <v>0</v>
      </c>
      <c r="F100" s="216">
        <v>0</v>
      </c>
      <c r="G100" s="198"/>
      <c r="H100" s="216">
        <v>81400</v>
      </c>
      <c r="I100" s="198"/>
      <c r="J100" s="198"/>
    </row>
    <row r="101" spans="1:10">
      <c r="A101" s="151" t="s">
        <v>8</v>
      </c>
      <c r="B101" s="215" t="s">
        <v>9</v>
      </c>
      <c r="C101" s="198"/>
      <c r="D101" s="152">
        <v>172500</v>
      </c>
      <c r="E101" s="152">
        <v>10000</v>
      </c>
      <c r="F101" s="216">
        <v>5.8</v>
      </c>
      <c r="G101" s="198"/>
      <c r="H101" s="216">
        <v>182500</v>
      </c>
      <c r="I101" s="198"/>
      <c r="J101" s="198"/>
    </row>
    <row r="102" spans="1:10">
      <c r="A102" s="151" t="s">
        <v>10</v>
      </c>
      <c r="B102" s="215" t="s">
        <v>11</v>
      </c>
      <c r="C102" s="198"/>
      <c r="D102" s="152">
        <v>29000</v>
      </c>
      <c r="E102" s="152">
        <v>10000</v>
      </c>
      <c r="F102" s="216">
        <v>34.479999999999997</v>
      </c>
      <c r="G102" s="198"/>
      <c r="H102" s="216">
        <v>39000</v>
      </c>
      <c r="I102" s="198"/>
      <c r="J102" s="198"/>
    </row>
    <row r="103" spans="1:10">
      <c r="A103" s="151" t="s">
        <v>12</v>
      </c>
      <c r="B103" s="215" t="s">
        <v>13</v>
      </c>
      <c r="C103" s="198"/>
      <c r="D103" s="152">
        <v>140000</v>
      </c>
      <c r="E103" s="152">
        <v>0</v>
      </c>
      <c r="F103" s="216">
        <v>0</v>
      </c>
      <c r="G103" s="198"/>
      <c r="H103" s="216">
        <v>140000</v>
      </c>
      <c r="I103" s="198"/>
      <c r="J103" s="198"/>
    </row>
    <row r="104" spans="1:10">
      <c r="A104" s="151" t="s">
        <v>14</v>
      </c>
      <c r="B104" s="215" t="s">
        <v>15</v>
      </c>
      <c r="C104" s="198"/>
      <c r="D104" s="152">
        <v>3500</v>
      </c>
      <c r="E104" s="152">
        <v>0</v>
      </c>
      <c r="F104" s="216">
        <v>0</v>
      </c>
      <c r="G104" s="198"/>
      <c r="H104" s="216">
        <v>3500</v>
      </c>
      <c r="I104" s="198"/>
      <c r="J104" s="198"/>
    </row>
    <row r="105" spans="1:10">
      <c r="A105" s="147" t="s">
        <v>195</v>
      </c>
      <c r="B105" s="207" t="s">
        <v>196</v>
      </c>
      <c r="C105" s="198"/>
      <c r="D105" s="148">
        <v>402000</v>
      </c>
      <c r="E105" s="148">
        <v>53431</v>
      </c>
      <c r="F105" s="208">
        <v>13.29</v>
      </c>
      <c r="G105" s="198"/>
      <c r="H105" s="208">
        <v>455431</v>
      </c>
      <c r="I105" s="198"/>
      <c r="J105" s="198"/>
    </row>
    <row r="106" spans="1:10" ht="21">
      <c r="A106" s="149" t="s">
        <v>169</v>
      </c>
      <c r="B106" s="209" t="s">
        <v>170</v>
      </c>
      <c r="C106" s="198"/>
      <c r="D106" s="150">
        <v>402000</v>
      </c>
      <c r="E106" s="150">
        <v>53431</v>
      </c>
      <c r="F106" s="210">
        <v>13.29</v>
      </c>
      <c r="G106" s="198"/>
      <c r="H106" s="210">
        <v>455431</v>
      </c>
      <c r="I106" s="198"/>
      <c r="J106" s="198"/>
    </row>
    <row r="107" spans="1:10">
      <c r="A107" s="151" t="s">
        <v>0</v>
      </c>
      <c r="B107" s="215" t="s">
        <v>1</v>
      </c>
      <c r="C107" s="198"/>
      <c r="D107" s="152">
        <v>14000</v>
      </c>
      <c r="E107" s="152">
        <v>-13000</v>
      </c>
      <c r="F107" s="216">
        <v>-92.86</v>
      </c>
      <c r="G107" s="198"/>
      <c r="H107" s="216">
        <v>1000</v>
      </c>
      <c r="I107" s="198"/>
      <c r="J107" s="198"/>
    </row>
    <row r="108" spans="1:10">
      <c r="A108" s="151" t="s">
        <v>2</v>
      </c>
      <c r="B108" s="215" t="s">
        <v>3</v>
      </c>
      <c r="C108" s="198"/>
      <c r="D108" s="152">
        <v>14000</v>
      </c>
      <c r="E108" s="152">
        <v>-13000</v>
      </c>
      <c r="F108" s="216">
        <v>-92.86</v>
      </c>
      <c r="G108" s="198"/>
      <c r="H108" s="216">
        <v>1000</v>
      </c>
      <c r="I108" s="198"/>
      <c r="J108" s="198"/>
    </row>
    <row r="109" spans="1:10">
      <c r="A109" s="151" t="s">
        <v>8</v>
      </c>
      <c r="B109" s="215" t="s">
        <v>9</v>
      </c>
      <c r="C109" s="198"/>
      <c r="D109" s="152">
        <v>388000</v>
      </c>
      <c r="E109" s="152">
        <v>66431</v>
      </c>
      <c r="F109" s="216">
        <v>17.12</v>
      </c>
      <c r="G109" s="198"/>
      <c r="H109" s="216">
        <v>454431</v>
      </c>
      <c r="I109" s="198"/>
      <c r="J109" s="198"/>
    </row>
    <row r="110" spans="1:10">
      <c r="A110" s="151" t="s">
        <v>12</v>
      </c>
      <c r="B110" s="215" t="s">
        <v>13</v>
      </c>
      <c r="C110" s="198"/>
      <c r="D110" s="152">
        <v>348000</v>
      </c>
      <c r="E110" s="152">
        <v>67431</v>
      </c>
      <c r="F110" s="216">
        <v>19.38</v>
      </c>
      <c r="G110" s="198"/>
      <c r="H110" s="216">
        <v>415431</v>
      </c>
      <c r="I110" s="198"/>
      <c r="J110" s="198"/>
    </row>
    <row r="111" spans="1:10">
      <c r="A111" s="151" t="s">
        <v>14</v>
      </c>
      <c r="B111" s="215" t="s">
        <v>15</v>
      </c>
      <c r="C111" s="198"/>
      <c r="D111" s="152">
        <v>40000</v>
      </c>
      <c r="E111" s="152">
        <v>-1000</v>
      </c>
      <c r="F111" s="216">
        <v>-2.5</v>
      </c>
      <c r="G111" s="198"/>
      <c r="H111" s="216">
        <v>39000</v>
      </c>
      <c r="I111" s="198"/>
      <c r="J111" s="198"/>
    </row>
    <row r="112" spans="1:10">
      <c r="A112" s="145" t="s">
        <v>197</v>
      </c>
      <c r="B112" s="213" t="s">
        <v>198</v>
      </c>
      <c r="C112" s="198"/>
      <c r="D112" s="146">
        <v>90500</v>
      </c>
      <c r="E112" s="146">
        <v>5000</v>
      </c>
      <c r="F112" s="214">
        <v>5.52</v>
      </c>
      <c r="G112" s="198"/>
      <c r="H112" s="214">
        <v>95500</v>
      </c>
      <c r="I112" s="198"/>
      <c r="J112" s="198"/>
    </row>
    <row r="113" spans="1:10">
      <c r="A113" s="147" t="s">
        <v>167</v>
      </c>
      <c r="B113" s="207" t="s">
        <v>168</v>
      </c>
      <c r="C113" s="198"/>
      <c r="D113" s="148">
        <v>18000</v>
      </c>
      <c r="E113" s="148">
        <v>5000</v>
      </c>
      <c r="F113" s="208">
        <v>27.78</v>
      </c>
      <c r="G113" s="198"/>
      <c r="H113" s="208">
        <v>23000</v>
      </c>
      <c r="I113" s="198"/>
      <c r="J113" s="198"/>
    </row>
    <row r="114" spans="1:10" ht="21">
      <c r="A114" s="149" t="s">
        <v>169</v>
      </c>
      <c r="B114" s="209" t="s">
        <v>170</v>
      </c>
      <c r="C114" s="198"/>
      <c r="D114" s="150">
        <v>18000</v>
      </c>
      <c r="E114" s="150">
        <v>5000</v>
      </c>
      <c r="F114" s="210">
        <v>27.78</v>
      </c>
      <c r="G114" s="198"/>
      <c r="H114" s="210">
        <v>23000</v>
      </c>
      <c r="I114" s="198"/>
      <c r="J114" s="198"/>
    </row>
    <row r="115" spans="1:10">
      <c r="A115" s="151" t="s">
        <v>8</v>
      </c>
      <c r="B115" s="215" t="s">
        <v>9</v>
      </c>
      <c r="C115" s="198"/>
      <c r="D115" s="152">
        <v>17000</v>
      </c>
      <c r="E115" s="152">
        <v>0</v>
      </c>
      <c r="F115" s="216">
        <v>0</v>
      </c>
      <c r="G115" s="198"/>
      <c r="H115" s="216">
        <v>17000</v>
      </c>
      <c r="I115" s="198"/>
      <c r="J115" s="198"/>
    </row>
    <row r="116" spans="1:10">
      <c r="A116" s="151" t="s">
        <v>16</v>
      </c>
      <c r="B116" s="215" t="s">
        <v>17</v>
      </c>
      <c r="C116" s="198"/>
      <c r="D116" s="152">
        <v>17000</v>
      </c>
      <c r="E116" s="152">
        <v>0</v>
      </c>
      <c r="F116" s="216">
        <v>0</v>
      </c>
      <c r="G116" s="198"/>
      <c r="H116" s="216">
        <v>17000</v>
      </c>
      <c r="I116" s="198"/>
      <c r="J116" s="198"/>
    </row>
    <row r="117" spans="1:10">
      <c r="A117" s="151" t="s">
        <v>98</v>
      </c>
      <c r="B117" s="215" t="s">
        <v>99</v>
      </c>
      <c r="C117" s="198"/>
      <c r="D117" s="152">
        <v>1000</v>
      </c>
      <c r="E117" s="152">
        <v>5000</v>
      </c>
      <c r="F117" s="216">
        <v>500</v>
      </c>
      <c r="G117" s="198"/>
      <c r="H117" s="216">
        <v>6000</v>
      </c>
      <c r="I117" s="198"/>
      <c r="J117" s="198"/>
    </row>
    <row r="118" spans="1:10">
      <c r="A118" s="151" t="s">
        <v>100</v>
      </c>
      <c r="B118" s="215" t="s">
        <v>101</v>
      </c>
      <c r="C118" s="198"/>
      <c r="D118" s="152">
        <v>1000</v>
      </c>
      <c r="E118" s="152">
        <v>5000</v>
      </c>
      <c r="F118" s="216">
        <v>500</v>
      </c>
      <c r="G118" s="198"/>
      <c r="H118" s="216">
        <v>6000</v>
      </c>
      <c r="I118" s="198"/>
      <c r="J118" s="198"/>
    </row>
    <row r="119" spans="1:10">
      <c r="A119" s="147" t="s">
        <v>195</v>
      </c>
      <c r="B119" s="207" t="s">
        <v>196</v>
      </c>
      <c r="C119" s="198"/>
      <c r="D119" s="148">
        <v>60000</v>
      </c>
      <c r="E119" s="148">
        <v>0</v>
      </c>
      <c r="F119" s="208">
        <v>0</v>
      </c>
      <c r="G119" s="198"/>
      <c r="H119" s="208">
        <v>60000</v>
      </c>
      <c r="I119" s="198"/>
      <c r="J119" s="198"/>
    </row>
    <row r="120" spans="1:10" ht="21">
      <c r="A120" s="149" t="s">
        <v>169</v>
      </c>
      <c r="B120" s="209" t="s">
        <v>170</v>
      </c>
      <c r="C120" s="198"/>
      <c r="D120" s="150">
        <v>60000</v>
      </c>
      <c r="E120" s="150">
        <v>0</v>
      </c>
      <c r="F120" s="210">
        <v>0</v>
      </c>
      <c r="G120" s="198"/>
      <c r="H120" s="210">
        <v>60000</v>
      </c>
      <c r="I120" s="198"/>
      <c r="J120" s="198"/>
    </row>
    <row r="121" spans="1:10">
      <c r="A121" s="151" t="s">
        <v>8</v>
      </c>
      <c r="B121" s="215" t="s">
        <v>9</v>
      </c>
      <c r="C121" s="198"/>
      <c r="D121" s="152">
        <v>60000</v>
      </c>
      <c r="E121" s="152">
        <v>0</v>
      </c>
      <c r="F121" s="216">
        <v>0</v>
      </c>
      <c r="G121" s="198"/>
      <c r="H121" s="216">
        <v>60000</v>
      </c>
      <c r="I121" s="198"/>
      <c r="J121" s="198"/>
    </row>
    <row r="122" spans="1:10">
      <c r="A122" s="151" t="s">
        <v>12</v>
      </c>
      <c r="B122" s="215" t="s">
        <v>13</v>
      </c>
      <c r="C122" s="198"/>
      <c r="D122" s="152">
        <v>5000</v>
      </c>
      <c r="E122" s="152">
        <v>0</v>
      </c>
      <c r="F122" s="216">
        <v>0</v>
      </c>
      <c r="G122" s="198"/>
      <c r="H122" s="216">
        <v>5000</v>
      </c>
      <c r="I122" s="198"/>
      <c r="J122" s="198"/>
    </row>
    <row r="123" spans="1:10">
      <c r="A123" s="151" t="s">
        <v>14</v>
      </c>
      <c r="B123" s="215" t="s">
        <v>15</v>
      </c>
      <c r="C123" s="198"/>
      <c r="D123" s="152">
        <v>35000</v>
      </c>
      <c r="E123" s="152">
        <v>0</v>
      </c>
      <c r="F123" s="216">
        <v>0</v>
      </c>
      <c r="G123" s="198"/>
      <c r="H123" s="216">
        <v>35000</v>
      </c>
      <c r="I123" s="198"/>
      <c r="J123" s="198"/>
    </row>
    <row r="124" spans="1:10">
      <c r="A124" s="151" t="s">
        <v>16</v>
      </c>
      <c r="B124" s="215" t="s">
        <v>17</v>
      </c>
      <c r="C124" s="198"/>
      <c r="D124" s="152">
        <v>20000</v>
      </c>
      <c r="E124" s="152">
        <v>0</v>
      </c>
      <c r="F124" s="216">
        <v>0</v>
      </c>
      <c r="G124" s="198"/>
      <c r="H124" s="216">
        <v>20000</v>
      </c>
      <c r="I124" s="198"/>
      <c r="J124" s="198"/>
    </row>
    <row r="125" spans="1:10">
      <c r="A125" s="147" t="s">
        <v>175</v>
      </c>
      <c r="B125" s="207" t="s">
        <v>176</v>
      </c>
      <c r="C125" s="198"/>
      <c r="D125" s="148">
        <v>5500</v>
      </c>
      <c r="E125" s="148">
        <v>0</v>
      </c>
      <c r="F125" s="208">
        <v>0</v>
      </c>
      <c r="G125" s="198"/>
      <c r="H125" s="208">
        <v>5500</v>
      </c>
      <c r="I125" s="198"/>
      <c r="J125" s="198"/>
    </row>
    <row r="126" spans="1:10" ht="21">
      <c r="A126" s="149" t="s">
        <v>169</v>
      </c>
      <c r="B126" s="209" t="s">
        <v>170</v>
      </c>
      <c r="C126" s="198"/>
      <c r="D126" s="150">
        <v>3500</v>
      </c>
      <c r="E126" s="150">
        <v>0</v>
      </c>
      <c r="F126" s="210">
        <v>0</v>
      </c>
      <c r="G126" s="198"/>
      <c r="H126" s="210">
        <v>3500</v>
      </c>
      <c r="I126" s="198"/>
      <c r="J126" s="198"/>
    </row>
    <row r="127" spans="1:10">
      <c r="A127" s="151" t="s">
        <v>0</v>
      </c>
      <c r="B127" s="215" t="s">
        <v>1</v>
      </c>
      <c r="C127" s="198"/>
      <c r="D127" s="152">
        <v>3500</v>
      </c>
      <c r="E127" s="152">
        <v>0</v>
      </c>
      <c r="F127" s="216">
        <v>0</v>
      </c>
      <c r="G127" s="198"/>
      <c r="H127" s="216">
        <v>3500</v>
      </c>
      <c r="I127" s="198"/>
      <c r="J127" s="198"/>
    </row>
    <row r="128" spans="1:10">
      <c r="A128" s="151" t="s">
        <v>2</v>
      </c>
      <c r="B128" s="215" t="s">
        <v>3</v>
      </c>
      <c r="C128" s="198"/>
      <c r="D128" s="152">
        <v>3000</v>
      </c>
      <c r="E128" s="152">
        <v>0</v>
      </c>
      <c r="F128" s="216">
        <v>0</v>
      </c>
      <c r="G128" s="198"/>
      <c r="H128" s="216">
        <v>3000</v>
      </c>
      <c r="I128" s="198"/>
      <c r="J128" s="198"/>
    </row>
    <row r="129" spans="1:10">
      <c r="A129" s="151" t="s">
        <v>6</v>
      </c>
      <c r="B129" s="215" t="s">
        <v>7</v>
      </c>
      <c r="C129" s="198"/>
      <c r="D129" s="152">
        <v>500</v>
      </c>
      <c r="E129" s="152">
        <v>0</v>
      </c>
      <c r="F129" s="216">
        <v>0</v>
      </c>
      <c r="G129" s="198"/>
      <c r="H129" s="216">
        <v>500</v>
      </c>
      <c r="I129" s="198"/>
      <c r="J129" s="198"/>
    </row>
    <row r="130" spans="1:10" ht="21">
      <c r="A130" s="149" t="s">
        <v>185</v>
      </c>
      <c r="B130" s="209" t="s">
        <v>186</v>
      </c>
      <c r="C130" s="198"/>
      <c r="D130" s="150">
        <v>2000</v>
      </c>
      <c r="E130" s="150">
        <v>0</v>
      </c>
      <c r="F130" s="210">
        <v>0</v>
      </c>
      <c r="G130" s="198"/>
      <c r="H130" s="210">
        <v>2000</v>
      </c>
      <c r="I130" s="198"/>
      <c r="J130" s="198"/>
    </row>
    <row r="131" spans="1:10">
      <c r="A131" s="151" t="s">
        <v>98</v>
      </c>
      <c r="B131" s="215" t="s">
        <v>99</v>
      </c>
      <c r="C131" s="198"/>
      <c r="D131" s="152">
        <v>2000</v>
      </c>
      <c r="E131" s="152">
        <v>0</v>
      </c>
      <c r="F131" s="216">
        <v>0</v>
      </c>
      <c r="G131" s="198"/>
      <c r="H131" s="216">
        <v>2000</v>
      </c>
      <c r="I131" s="198"/>
      <c r="J131" s="198"/>
    </row>
    <row r="132" spans="1:10">
      <c r="A132" s="151" t="s">
        <v>100</v>
      </c>
      <c r="B132" s="215" t="s">
        <v>101</v>
      </c>
      <c r="C132" s="198"/>
      <c r="D132" s="152">
        <v>2000</v>
      </c>
      <c r="E132" s="152">
        <v>0</v>
      </c>
      <c r="F132" s="216">
        <v>0</v>
      </c>
      <c r="G132" s="198"/>
      <c r="H132" s="216">
        <v>2000</v>
      </c>
      <c r="I132" s="198"/>
      <c r="J132" s="198"/>
    </row>
    <row r="133" spans="1:10">
      <c r="A133" s="147" t="s">
        <v>191</v>
      </c>
      <c r="B133" s="207" t="s">
        <v>192</v>
      </c>
      <c r="C133" s="198"/>
      <c r="D133" s="148">
        <v>2000</v>
      </c>
      <c r="E133" s="148">
        <v>0</v>
      </c>
      <c r="F133" s="208">
        <v>0</v>
      </c>
      <c r="G133" s="198"/>
      <c r="H133" s="208">
        <v>2000</v>
      </c>
      <c r="I133" s="198"/>
      <c r="J133" s="198"/>
    </row>
    <row r="134" spans="1:10" ht="21">
      <c r="A134" s="149" t="s">
        <v>169</v>
      </c>
      <c r="B134" s="209" t="s">
        <v>170</v>
      </c>
      <c r="C134" s="198"/>
      <c r="D134" s="150">
        <v>2000</v>
      </c>
      <c r="E134" s="150">
        <v>0</v>
      </c>
      <c r="F134" s="210">
        <v>0</v>
      </c>
      <c r="G134" s="198"/>
      <c r="H134" s="210">
        <v>2000</v>
      </c>
      <c r="I134" s="198"/>
      <c r="J134" s="198"/>
    </row>
    <row r="135" spans="1:10">
      <c r="A135" s="151" t="s">
        <v>22</v>
      </c>
      <c r="B135" s="215" t="s">
        <v>23</v>
      </c>
      <c r="C135" s="198"/>
      <c r="D135" s="152">
        <v>2000</v>
      </c>
      <c r="E135" s="152">
        <v>0</v>
      </c>
      <c r="F135" s="216">
        <v>0</v>
      </c>
      <c r="G135" s="198"/>
      <c r="H135" s="216">
        <v>2000</v>
      </c>
      <c r="I135" s="198"/>
      <c r="J135" s="198"/>
    </row>
    <row r="136" spans="1:10">
      <c r="A136" s="151" t="s">
        <v>181</v>
      </c>
      <c r="B136" s="215" t="s">
        <v>182</v>
      </c>
      <c r="C136" s="198"/>
      <c r="D136" s="152">
        <v>2000</v>
      </c>
      <c r="E136" s="152">
        <v>0</v>
      </c>
      <c r="F136" s="216">
        <v>0</v>
      </c>
      <c r="G136" s="198"/>
      <c r="H136" s="216">
        <v>2000</v>
      </c>
      <c r="I136" s="198"/>
      <c r="J136" s="198"/>
    </row>
    <row r="137" spans="1:10">
      <c r="A137" s="147" t="s">
        <v>183</v>
      </c>
      <c r="B137" s="207" t="s">
        <v>184</v>
      </c>
      <c r="C137" s="198"/>
      <c r="D137" s="148">
        <v>5000</v>
      </c>
      <c r="E137" s="148">
        <v>0</v>
      </c>
      <c r="F137" s="208">
        <v>0</v>
      </c>
      <c r="G137" s="198"/>
      <c r="H137" s="208">
        <v>5000</v>
      </c>
      <c r="I137" s="198"/>
      <c r="J137" s="198"/>
    </row>
    <row r="138" spans="1:10" ht="21">
      <c r="A138" s="149" t="s">
        <v>169</v>
      </c>
      <c r="B138" s="209" t="s">
        <v>170</v>
      </c>
      <c r="C138" s="198"/>
      <c r="D138" s="150">
        <v>5000</v>
      </c>
      <c r="E138" s="150">
        <v>0</v>
      </c>
      <c r="F138" s="210">
        <v>0</v>
      </c>
      <c r="G138" s="198"/>
      <c r="H138" s="210">
        <v>5000</v>
      </c>
      <c r="I138" s="198"/>
      <c r="J138" s="198"/>
    </row>
    <row r="139" spans="1:10">
      <c r="A139" s="151" t="s">
        <v>8</v>
      </c>
      <c r="B139" s="215" t="s">
        <v>9</v>
      </c>
      <c r="C139" s="198"/>
      <c r="D139" s="152">
        <v>5000</v>
      </c>
      <c r="E139" s="152">
        <v>0</v>
      </c>
      <c r="F139" s="216">
        <v>0</v>
      </c>
      <c r="G139" s="198"/>
      <c r="H139" s="216">
        <v>5000</v>
      </c>
      <c r="I139" s="198"/>
      <c r="J139" s="198"/>
    </row>
    <row r="140" spans="1:10">
      <c r="A140" s="151" t="s">
        <v>14</v>
      </c>
      <c r="B140" s="215" t="s">
        <v>15</v>
      </c>
      <c r="C140" s="198"/>
      <c r="D140" s="152">
        <v>5000</v>
      </c>
      <c r="E140" s="152">
        <v>0</v>
      </c>
      <c r="F140" s="216">
        <v>0</v>
      </c>
      <c r="G140" s="198"/>
      <c r="H140" s="216">
        <v>5000</v>
      </c>
      <c r="I140" s="198"/>
      <c r="J140" s="198"/>
    </row>
    <row r="141" spans="1:10">
      <c r="A141" s="145" t="s">
        <v>199</v>
      </c>
      <c r="B141" s="213" t="s">
        <v>200</v>
      </c>
      <c r="C141" s="198"/>
      <c r="D141" s="146">
        <v>0</v>
      </c>
      <c r="E141" s="146">
        <v>7832</v>
      </c>
      <c r="F141" s="214">
        <v>100</v>
      </c>
      <c r="G141" s="198"/>
      <c r="H141" s="214">
        <v>7832</v>
      </c>
      <c r="I141" s="198"/>
      <c r="J141" s="198"/>
    </row>
    <row r="142" spans="1:10">
      <c r="A142" s="147" t="s">
        <v>201</v>
      </c>
      <c r="B142" s="207" t="s">
        <v>202</v>
      </c>
      <c r="C142" s="198"/>
      <c r="D142" s="148">
        <v>0</v>
      </c>
      <c r="E142" s="148">
        <v>7832</v>
      </c>
      <c r="F142" s="208">
        <v>100</v>
      </c>
      <c r="G142" s="198"/>
      <c r="H142" s="208">
        <v>7832</v>
      </c>
      <c r="I142" s="198"/>
      <c r="J142" s="198"/>
    </row>
    <row r="143" spans="1:10" ht="21">
      <c r="A143" s="149" t="s">
        <v>185</v>
      </c>
      <c r="B143" s="209" t="s">
        <v>186</v>
      </c>
      <c r="C143" s="198"/>
      <c r="D143" s="150">
        <v>0</v>
      </c>
      <c r="E143" s="150">
        <v>7832</v>
      </c>
      <c r="F143" s="210">
        <v>100</v>
      </c>
      <c r="G143" s="198"/>
      <c r="H143" s="210">
        <v>7832</v>
      </c>
      <c r="I143" s="198"/>
      <c r="J143" s="198"/>
    </row>
    <row r="144" spans="1:10">
      <c r="A144" s="151" t="s">
        <v>8</v>
      </c>
      <c r="B144" s="215" t="s">
        <v>9</v>
      </c>
      <c r="C144" s="198"/>
      <c r="D144" s="152">
        <v>0</v>
      </c>
      <c r="E144" s="152">
        <v>7832</v>
      </c>
      <c r="F144" s="216">
        <v>100</v>
      </c>
      <c r="G144" s="198"/>
      <c r="H144" s="216">
        <v>7832</v>
      </c>
      <c r="I144" s="198"/>
      <c r="J144" s="198"/>
    </row>
    <row r="145" spans="1:10">
      <c r="A145" s="151" t="s">
        <v>12</v>
      </c>
      <c r="B145" s="215" t="s">
        <v>13</v>
      </c>
      <c r="C145" s="198"/>
      <c r="D145" s="152">
        <v>0</v>
      </c>
      <c r="E145" s="152">
        <v>7832</v>
      </c>
      <c r="F145" s="216">
        <v>100</v>
      </c>
      <c r="G145" s="198"/>
      <c r="H145" s="216">
        <v>7832</v>
      </c>
      <c r="I145" s="198"/>
      <c r="J145" s="198"/>
    </row>
    <row r="146" spans="1:10">
      <c r="A146" s="145" t="s">
        <v>203</v>
      </c>
      <c r="B146" s="213" t="s">
        <v>204</v>
      </c>
      <c r="C146" s="198"/>
      <c r="D146" s="146">
        <v>20000</v>
      </c>
      <c r="E146" s="146">
        <v>15000</v>
      </c>
      <c r="F146" s="214">
        <v>75</v>
      </c>
      <c r="G146" s="198"/>
      <c r="H146" s="214">
        <v>35000</v>
      </c>
      <c r="I146" s="198"/>
      <c r="J146" s="198"/>
    </row>
    <row r="147" spans="1:10">
      <c r="A147" s="147" t="s">
        <v>205</v>
      </c>
      <c r="B147" s="207" t="s">
        <v>206</v>
      </c>
      <c r="C147" s="198"/>
      <c r="D147" s="148">
        <v>20000</v>
      </c>
      <c r="E147" s="148">
        <v>15000</v>
      </c>
      <c r="F147" s="208">
        <v>75</v>
      </c>
      <c r="G147" s="198"/>
      <c r="H147" s="208">
        <v>35000</v>
      </c>
      <c r="I147" s="198"/>
      <c r="J147" s="198"/>
    </row>
    <row r="148" spans="1:10" ht="21">
      <c r="A148" s="149" t="s">
        <v>185</v>
      </c>
      <c r="B148" s="209" t="s">
        <v>186</v>
      </c>
      <c r="C148" s="198"/>
      <c r="D148" s="150">
        <v>20000</v>
      </c>
      <c r="E148" s="150">
        <v>15000</v>
      </c>
      <c r="F148" s="210">
        <v>75</v>
      </c>
      <c r="G148" s="198"/>
      <c r="H148" s="210">
        <v>35000</v>
      </c>
      <c r="I148" s="198"/>
      <c r="J148" s="198"/>
    </row>
    <row r="149" spans="1:10">
      <c r="A149" s="151" t="s">
        <v>8</v>
      </c>
      <c r="B149" s="215" t="s">
        <v>9</v>
      </c>
      <c r="C149" s="198"/>
      <c r="D149" s="152">
        <v>20000</v>
      </c>
      <c r="E149" s="152">
        <v>15000</v>
      </c>
      <c r="F149" s="216">
        <v>75</v>
      </c>
      <c r="G149" s="198"/>
      <c r="H149" s="216">
        <v>35000</v>
      </c>
      <c r="I149" s="198"/>
      <c r="J149" s="198"/>
    </row>
    <row r="150" spans="1:10">
      <c r="A150" s="151" t="s">
        <v>12</v>
      </c>
      <c r="B150" s="215" t="s">
        <v>13</v>
      </c>
      <c r="C150" s="198"/>
      <c r="D150" s="152">
        <v>20000</v>
      </c>
      <c r="E150" s="152">
        <v>15000</v>
      </c>
      <c r="F150" s="216">
        <v>75</v>
      </c>
      <c r="G150" s="198"/>
      <c r="H150" s="216">
        <v>35000</v>
      </c>
      <c r="I150" s="198"/>
      <c r="J150" s="198"/>
    </row>
    <row r="151" spans="1:10">
      <c r="A151" s="145" t="s">
        <v>207</v>
      </c>
      <c r="B151" s="213" t="s">
        <v>208</v>
      </c>
      <c r="C151" s="198"/>
      <c r="D151" s="146">
        <v>175500</v>
      </c>
      <c r="E151" s="146">
        <v>94700</v>
      </c>
      <c r="F151" s="214">
        <v>53.96</v>
      </c>
      <c r="G151" s="198"/>
      <c r="H151" s="214">
        <v>270200</v>
      </c>
      <c r="I151" s="198"/>
      <c r="J151" s="198"/>
    </row>
    <row r="152" spans="1:10">
      <c r="A152" s="147" t="s">
        <v>167</v>
      </c>
      <c r="B152" s="207" t="s">
        <v>168</v>
      </c>
      <c r="C152" s="198"/>
      <c r="D152" s="148">
        <v>175500</v>
      </c>
      <c r="E152" s="148">
        <v>94700</v>
      </c>
      <c r="F152" s="208">
        <v>53.96</v>
      </c>
      <c r="G152" s="198"/>
      <c r="H152" s="208">
        <v>270200</v>
      </c>
      <c r="I152" s="198"/>
      <c r="J152" s="198"/>
    </row>
    <row r="153" spans="1:10" ht="21">
      <c r="A153" s="149" t="s">
        <v>185</v>
      </c>
      <c r="B153" s="209" t="s">
        <v>186</v>
      </c>
      <c r="C153" s="198"/>
      <c r="D153" s="150">
        <v>175500</v>
      </c>
      <c r="E153" s="150">
        <v>94700</v>
      </c>
      <c r="F153" s="210">
        <v>53.96</v>
      </c>
      <c r="G153" s="198"/>
      <c r="H153" s="210">
        <v>270200</v>
      </c>
      <c r="I153" s="198"/>
      <c r="J153" s="198"/>
    </row>
    <row r="154" spans="1:10">
      <c r="A154" s="151" t="s">
        <v>0</v>
      </c>
      <c r="B154" s="215" t="s">
        <v>1</v>
      </c>
      <c r="C154" s="198"/>
      <c r="D154" s="152">
        <v>155000</v>
      </c>
      <c r="E154" s="152">
        <v>75100</v>
      </c>
      <c r="F154" s="216">
        <v>48.45</v>
      </c>
      <c r="G154" s="198"/>
      <c r="H154" s="216">
        <v>230100</v>
      </c>
      <c r="I154" s="198"/>
      <c r="J154" s="198"/>
    </row>
    <row r="155" spans="1:10">
      <c r="A155" s="151" t="s">
        <v>2</v>
      </c>
      <c r="B155" s="215" t="s">
        <v>3</v>
      </c>
      <c r="C155" s="198"/>
      <c r="D155" s="152">
        <v>121000</v>
      </c>
      <c r="E155" s="152">
        <v>60600</v>
      </c>
      <c r="F155" s="216">
        <v>50.08</v>
      </c>
      <c r="G155" s="198"/>
      <c r="H155" s="216">
        <v>181600</v>
      </c>
      <c r="I155" s="198"/>
      <c r="J155" s="198"/>
    </row>
    <row r="156" spans="1:10">
      <c r="A156" s="151" t="s">
        <v>4</v>
      </c>
      <c r="B156" s="215" t="s">
        <v>5</v>
      </c>
      <c r="C156" s="198"/>
      <c r="D156" s="152">
        <v>15000</v>
      </c>
      <c r="E156" s="152">
        <v>6000</v>
      </c>
      <c r="F156" s="216">
        <v>40</v>
      </c>
      <c r="G156" s="198"/>
      <c r="H156" s="216">
        <v>21000</v>
      </c>
      <c r="I156" s="198"/>
      <c r="J156" s="198"/>
    </row>
    <row r="157" spans="1:10">
      <c r="A157" s="151" t="s">
        <v>6</v>
      </c>
      <c r="B157" s="215" t="s">
        <v>7</v>
      </c>
      <c r="C157" s="198"/>
      <c r="D157" s="152">
        <v>19000</v>
      </c>
      <c r="E157" s="152">
        <v>8500</v>
      </c>
      <c r="F157" s="216">
        <v>44.74</v>
      </c>
      <c r="G157" s="198"/>
      <c r="H157" s="216">
        <v>27500</v>
      </c>
      <c r="I157" s="198"/>
      <c r="J157" s="198"/>
    </row>
    <row r="158" spans="1:10">
      <c r="A158" s="151" t="s">
        <v>8</v>
      </c>
      <c r="B158" s="215" t="s">
        <v>9</v>
      </c>
      <c r="C158" s="198"/>
      <c r="D158" s="152">
        <v>20500</v>
      </c>
      <c r="E158" s="152">
        <v>19600</v>
      </c>
      <c r="F158" s="216">
        <v>95.61</v>
      </c>
      <c r="G158" s="198"/>
      <c r="H158" s="216">
        <v>40100</v>
      </c>
      <c r="I158" s="198"/>
      <c r="J158" s="198"/>
    </row>
    <row r="159" spans="1:10">
      <c r="A159" s="151" t="s">
        <v>10</v>
      </c>
      <c r="B159" s="215" t="s">
        <v>11</v>
      </c>
      <c r="C159" s="198"/>
      <c r="D159" s="152">
        <v>18000</v>
      </c>
      <c r="E159" s="152">
        <v>2600</v>
      </c>
      <c r="F159" s="216">
        <v>14.44</v>
      </c>
      <c r="G159" s="198"/>
      <c r="H159" s="216">
        <v>20600</v>
      </c>
      <c r="I159" s="198"/>
      <c r="J159" s="198"/>
    </row>
    <row r="160" spans="1:10">
      <c r="A160" s="151" t="s">
        <v>14</v>
      </c>
      <c r="B160" s="215" t="s">
        <v>15</v>
      </c>
      <c r="C160" s="198"/>
      <c r="D160" s="152">
        <v>1000</v>
      </c>
      <c r="E160" s="152">
        <v>17000</v>
      </c>
      <c r="F160" s="216">
        <v>1700</v>
      </c>
      <c r="G160" s="198"/>
      <c r="H160" s="216">
        <v>18000</v>
      </c>
      <c r="I160" s="198"/>
      <c r="J160" s="198"/>
    </row>
    <row r="161" spans="1:10">
      <c r="A161" s="151" t="s">
        <v>16</v>
      </c>
      <c r="B161" s="215" t="s">
        <v>17</v>
      </c>
      <c r="C161" s="198"/>
      <c r="D161" s="152">
        <v>1500</v>
      </c>
      <c r="E161" s="152">
        <v>0</v>
      </c>
      <c r="F161" s="216">
        <v>0</v>
      </c>
      <c r="G161" s="198"/>
      <c r="H161" s="216">
        <v>1500</v>
      </c>
      <c r="I161" s="198"/>
      <c r="J161" s="198"/>
    </row>
    <row r="162" spans="1:10">
      <c r="A162" s="145" t="s">
        <v>209</v>
      </c>
      <c r="B162" s="213" t="s">
        <v>210</v>
      </c>
      <c r="C162" s="198"/>
      <c r="D162" s="146">
        <v>122000</v>
      </c>
      <c r="E162" s="146">
        <v>57657</v>
      </c>
      <c r="F162" s="214">
        <v>47.26</v>
      </c>
      <c r="G162" s="198"/>
      <c r="H162" s="214">
        <v>179657</v>
      </c>
      <c r="I162" s="198"/>
      <c r="J162" s="198"/>
    </row>
    <row r="163" spans="1:10">
      <c r="A163" s="147" t="s">
        <v>171</v>
      </c>
      <c r="B163" s="207" t="s">
        <v>172</v>
      </c>
      <c r="C163" s="198"/>
      <c r="D163" s="148">
        <v>0</v>
      </c>
      <c r="E163" s="148">
        <v>1500</v>
      </c>
      <c r="F163" s="208">
        <v>100</v>
      </c>
      <c r="G163" s="198"/>
      <c r="H163" s="208">
        <v>1500</v>
      </c>
      <c r="I163" s="198"/>
      <c r="J163" s="198"/>
    </row>
    <row r="164" spans="1:10" ht="21">
      <c r="A164" s="149" t="s">
        <v>185</v>
      </c>
      <c r="B164" s="209" t="s">
        <v>186</v>
      </c>
      <c r="C164" s="198"/>
      <c r="D164" s="150">
        <v>0</v>
      </c>
      <c r="E164" s="150">
        <v>1500</v>
      </c>
      <c r="F164" s="210">
        <v>100</v>
      </c>
      <c r="G164" s="198"/>
      <c r="H164" s="210">
        <v>1500</v>
      </c>
      <c r="I164" s="198"/>
      <c r="J164" s="198"/>
    </row>
    <row r="165" spans="1:10">
      <c r="A165" s="151" t="s">
        <v>0</v>
      </c>
      <c r="B165" s="215" t="s">
        <v>1</v>
      </c>
      <c r="C165" s="198"/>
      <c r="D165" s="152">
        <v>0</v>
      </c>
      <c r="E165" s="152">
        <v>1500</v>
      </c>
      <c r="F165" s="216">
        <v>100</v>
      </c>
      <c r="G165" s="198"/>
      <c r="H165" s="216">
        <v>1500</v>
      </c>
      <c r="I165" s="198"/>
      <c r="J165" s="198"/>
    </row>
    <row r="166" spans="1:10">
      <c r="A166" s="151" t="s">
        <v>2</v>
      </c>
      <c r="B166" s="215" t="s">
        <v>3</v>
      </c>
      <c r="C166" s="198"/>
      <c r="D166" s="152">
        <v>0</v>
      </c>
      <c r="E166" s="152">
        <v>1500</v>
      </c>
      <c r="F166" s="216">
        <v>100</v>
      </c>
      <c r="G166" s="198"/>
      <c r="H166" s="216">
        <v>1500</v>
      </c>
      <c r="I166" s="198"/>
      <c r="J166" s="198"/>
    </row>
    <row r="167" spans="1:10">
      <c r="A167" s="147" t="s">
        <v>175</v>
      </c>
      <c r="B167" s="207" t="s">
        <v>176</v>
      </c>
      <c r="C167" s="198"/>
      <c r="D167" s="148">
        <v>122000</v>
      </c>
      <c r="E167" s="148">
        <v>56157</v>
      </c>
      <c r="F167" s="208">
        <v>46.03</v>
      </c>
      <c r="G167" s="198"/>
      <c r="H167" s="208">
        <v>178157</v>
      </c>
      <c r="I167" s="198"/>
      <c r="J167" s="198"/>
    </row>
    <row r="168" spans="1:10" ht="21">
      <c r="A168" s="149" t="s">
        <v>185</v>
      </c>
      <c r="B168" s="209" t="s">
        <v>186</v>
      </c>
      <c r="C168" s="198"/>
      <c r="D168" s="150">
        <v>122000</v>
      </c>
      <c r="E168" s="150">
        <v>56157</v>
      </c>
      <c r="F168" s="210">
        <v>46.03</v>
      </c>
      <c r="G168" s="198"/>
      <c r="H168" s="210">
        <v>178157</v>
      </c>
      <c r="I168" s="198"/>
      <c r="J168" s="198"/>
    </row>
    <row r="169" spans="1:10">
      <c r="A169" s="151" t="s">
        <v>0</v>
      </c>
      <c r="B169" s="215" t="s">
        <v>1</v>
      </c>
      <c r="C169" s="198"/>
      <c r="D169" s="152">
        <v>110000</v>
      </c>
      <c r="E169" s="152">
        <v>56157</v>
      </c>
      <c r="F169" s="216">
        <v>51.05</v>
      </c>
      <c r="G169" s="198"/>
      <c r="H169" s="216">
        <v>166157</v>
      </c>
      <c r="I169" s="198"/>
      <c r="J169" s="198"/>
    </row>
    <row r="170" spans="1:10">
      <c r="A170" s="151" t="s">
        <v>2</v>
      </c>
      <c r="B170" s="215" t="s">
        <v>3</v>
      </c>
      <c r="C170" s="198"/>
      <c r="D170" s="152">
        <v>105000</v>
      </c>
      <c r="E170" s="152">
        <v>56157</v>
      </c>
      <c r="F170" s="216">
        <v>53.48</v>
      </c>
      <c r="G170" s="198"/>
      <c r="H170" s="216">
        <v>161157</v>
      </c>
      <c r="I170" s="198"/>
      <c r="J170" s="198"/>
    </row>
    <row r="171" spans="1:10">
      <c r="A171" s="151" t="s">
        <v>4</v>
      </c>
      <c r="B171" s="215" t="s">
        <v>5</v>
      </c>
      <c r="C171" s="198"/>
      <c r="D171" s="152">
        <v>5000</v>
      </c>
      <c r="E171" s="152">
        <v>0</v>
      </c>
      <c r="F171" s="216">
        <v>0</v>
      </c>
      <c r="G171" s="198"/>
      <c r="H171" s="216">
        <v>5000</v>
      </c>
      <c r="I171" s="198"/>
      <c r="J171" s="198"/>
    </row>
    <row r="172" spans="1:10">
      <c r="A172" s="151" t="s">
        <v>8</v>
      </c>
      <c r="B172" s="215" t="s">
        <v>9</v>
      </c>
      <c r="C172" s="198"/>
      <c r="D172" s="152">
        <v>12000</v>
      </c>
      <c r="E172" s="152">
        <v>0</v>
      </c>
      <c r="F172" s="216">
        <v>0</v>
      </c>
      <c r="G172" s="198"/>
      <c r="H172" s="216">
        <v>12000</v>
      </c>
      <c r="I172" s="198"/>
      <c r="J172" s="198"/>
    </row>
    <row r="173" spans="1:10">
      <c r="A173" s="151" t="s">
        <v>10</v>
      </c>
      <c r="B173" s="215" t="s">
        <v>11</v>
      </c>
      <c r="C173" s="198"/>
      <c r="D173" s="152">
        <v>12000</v>
      </c>
      <c r="E173" s="152">
        <v>0</v>
      </c>
      <c r="F173" s="216">
        <v>0</v>
      </c>
      <c r="G173" s="198"/>
      <c r="H173" s="216">
        <v>12000</v>
      </c>
      <c r="I173" s="198"/>
      <c r="J173" s="198"/>
    </row>
    <row r="174" spans="1:10">
      <c r="A174" s="145" t="s">
        <v>211</v>
      </c>
      <c r="B174" s="213" t="s">
        <v>212</v>
      </c>
      <c r="C174" s="198"/>
      <c r="D174" s="146">
        <v>275000</v>
      </c>
      <c r="E174" s="146">
        <v>-51000</v>
      </c>
      <c r="F174" s="214">
        <v>-18.55</v>
      </c>
      <c r="G174" s="198"/>
      <c r="H174" s="214">
        <v>224000</v>
      </c>
      <c r="I174" s="198"/>
      <c r="J174" s="198"/>
    </row>
    <row r="175" spans="1:10">
      <c r="A175" s="147" t="s">
        <v>167</v>
      </c>
      <c r="B175" s="207" t="s">
        <v>168</v>
      </c>
      <c r="C175" s="198"/>
      <c r="D175" s="148">
        <v>125000</v>
      </c>
      <c r="E175" s="148">
        <v>-77000</v>
      </c>
      <c r="F175" s="208">
        <v>-61.6</v>
      </c>
      <c r="G175" s="198"/>
      <c r="H175" s="208">
        <v>48000</v>
      </c>
      <c r="I175" s="198"/>
      <c r="J175" s="198"/>
    </row>
    <row r="176" spans="1:10" ht="21">
      <c r="A176" s="149" t="s">
        <v>169</v>
      </c>
      <c r="B176" s="209" t="s">
        <v>170</v>
      </c>
      <c r="C176" s="198"/>
      <c r="D176" s="150">
        <v>125000</v>
      </c>
      <c r="E176" s="150">
        <v>-77000</v>
      </c>
      <c r="F176" s="210">
        <v>-61.6</v>
      </c>
      <c r="G176" s="198"/>
      <c r="H176" s="210">
        <v>48000</v>
      </c>
      <c r="I176" s="198"/>
      <c r="J176" s="198"/>
    </row>
    <row r="177" spans="1:10">
      <c r="A177" s="151" t="s">
        <v>0</v>
      </c>
      <c r="B177" s="215" t="s">
        <v>1</v>
      </c>
      <c r="C177" s="198"/>
      <c r="D177" s="152">
        <v>115500</v>
      </c>
      <c r="E177" s="152">
        <v>-72000</v>
      </c>
      <c r="F177" s="216">
        <v>-62.34</v>
      </c>
      <c r="G177" s="198"/>
      <c r="H177" s="216">
        <v>43500</v>
      </c>
      <c r="I177" s="198"/>
      <c r="J177" s="198"/>
    </row>
    <row r="178" spans="1:10">
      <c r="A178" s="151" t="s">
        <v>2</v>
      </c>
      <c r="B178" s="215" t="s">
        <v>3</v>
      </c>
      <c r="C178" s="198"/>
      <c r="D178" s="152">
        <v>93000</v>
      </c>
      <c r="E178" s="152">
        <v>-64000</v>
      </c>
      <c r="F178" s="216">
        <v>-68.819999999999993</v>
      </c>
      <c r="G178" s="198"/>
      <c r="H178" s="216">
        <v>29000</v>
      </c>
      <c r="I178" s="198"/>
      <c r="J178" s="198"/>
    </row>
    <row r="179" spans="1:10">
      <c r="A179" s="151" t="s">
        <v>4</v>
      </c>
      <c r="B179" s="215" t="s">
        <v>5</v>
      </c>
      <c r="C179" s="198"/>
      <c r="D179" s="152">
        <v>14500</v>
      </c>
      <c r="E179" s="152">
        <v>0</v>
      </c>
      <c r="F179" s="216">
        <v>0</v>
      </c>
      <c r="G179" s="198"/>
      <c r="H179" s="216">
        <v>14500</v>
      </c>
      <c r="I179" s="198"/>
      <c r="J179" s="198"/>
    </row>
    <row r="180" spans="1:10">
      <c r="A180" s="151" t="s">
        <v>6</v>
      </c>
      <c r="B180" s="215" t="s">
        <v>7</v>
      </c>
      <c r="C180" s="198"/>
      <c r="D180" s="152">
        <v>8000</v>
      </c>
      <c r="E180" s="152">
        <v>-8000</v>
      </c>
      <c r="F180" s="216">
        <v>-100</v>
      </c>
      <c r="G180" s="198"/>
      <c r="H180" s="216">
        <v>0</v>
      </c>
      <c r="I180" s="198"/>
      <c r="J180" s="198"/>
    </row>
    <row r="181" spans="1:10">
      <c r="A181" s="151" t="s">
        <v>8</v>
      </c>
      <c r="B181" s="215" t="s">
        <v>9</v>
      </c>
      <c r="C181" s="198"/>
      <c r="D181" s="152">
        <v>9500</v>
      </c>
      <c r="E181" s="152">
        <v>-5000</v>
      </c>
      <c r="F181" s="216">
        <v>-52.63</v>
      </c>
      <c r="G181" s="198"/>
      <c r="H181" s="216">
        <v>4500</v>
      </c>
      <c r="I181" s="198"/>
      <c r="J181" s="198"/>
    </row>
    <row r="182" spans="1:10">
      <c r="A182" s="151" t="s">
        <v>10</v>
      </c>
      <c r="B182" s="215" t="s">
        <v>11</v>
      </c>
      <c r="C182" s="198"/>
      <c r="D182" s="152">
        <v>8000</v>
      </c>
      <c r="E182" s="152">
        <v>-5000</v>
      </c>
      <c r="F182" s="216">
        <v>-62.5</v>
      </c>
      <c r="G182" s="198"/>
      <c r="H182" s="216">
        <v>3000</v>
      </c>
      <c r="I182" s="198"/>
      <c r="J182" s="198"/>
    </row>
    <row r="183" spans="1:10">
      <c r="A183" s="151" t="s">
        <v>16</v>
      </c>
      <c r="B183" s="215" t="s">
        <v>17</v>
      </c>
      <c r="C183" s="198"/>
      <c r="D183" s="152">
        <v>1500</v>
      </c>
      <c r="E183" s="152">
        <v>0</v>
      </c>
      <c r="F183" s="216">
        <v>0</v>
      </c>
      <c r="G183" s="198"/>
      <c r="H183" s="216">
        <v>1500</v>
      </c>
      <c r="I183" s="198"/>
      <c r="J183" s="198"/>
    </row>
    <row r="184" spans="1:10">
      <c r="A184" s="147" t="s">
        <v>205</v>
      </c>
      <c r="B184" s="207" t="s">
        <v>206</v>
      </c>
      <c r="C184" s="198"/>
      <c r="D184" s="148">
        <v>150000</v>
      </c>
      <c r="E184" s="148">
        <v>26000</v>
      </c>
      <c r="F184" s="208">
        <v>17.329999999999998</v>
      </c>
      <c r="G184" s="198"/>
      <c r="H184" s="208">
        <v>176000</v>
      </c>
      <c r="I184" s="198"/>
      <c r="J184" s="198"/>
    </row>
    <row r="185" spans="1:10" ht="21">
      <c r="A185" s="149" t="s">
        <v>169</v>
      </c>
      <c r="B185" s="209" t="s">
        <v>170</v>
      </c>
      <c r="C185" s="198"/>
      <c r="D185" s="150">
        <v>150000</v>
      </c>
      <c r="E185" s="150">
        <v>26000</v>
      </c>
      <c r="F185" s="210">
        <v>17.329999999999998</v>
      </c>
      <c r="G185" s="198"/>
      <c r="H185" s="210">
        <v>176000</v>
      </c>
      <c r="I185" s="198"/>
      <c r="J185" s="198"/>
    </row>
    <row r="186" spans="1:10">
      <c r="A186" s="151" t="s">
        <v>0</v>
      </c>
      <c r="B186" s="215" t="s">
        <v>1</v>
      </c>
      <c r="C186" s="198"/>
      <c r="D186" s="152">
        <v>138000</v>
      </c>
      <c r="E186" s="152">
        <v>21000</v>
      </c>
      <c r="F186" s="216">
        <v>15.22</v>
      </c>
      <c r="G186" s="198"/>
      <c r="H186" s="216">
        <v>159000</v>
      </c>
      <c r="I186" s="198"/>
      <c r="J186" s="198"/>
    </row>
    <row r="187" spans="1:10">
      <c r="A187" s="151" t="s">
        <v>2</v>
      </c>
      <c r="B187" s="215" t="s">
        <v>3</v>
      </c>
      <c r="C187" s="198"/>
      <c r="D187" s="152">
        <v>113000</v>
      </c>
      <c r="E187" s="152">
        <v>21000</v>
      </c>
      <c r="F187" s="216">
        <v>18.579999999999998</v>
      </c>
      <c r="G187" s="198"/>
      <c r="H187" s="216">
        <v>134000</v>
      </c>
      <c r="I187" s="198"/>
      <c r="J187" s="198"/>
    </row>
    <row r="188" spans="1:10">
      <c r="A188" s="151" t="s">
        <v>6</v>
      </c>
      <c r="B188" s="215" t="s">
        <v>7</v>
      </c>
      <c r="C188" s="198"/>
      <c r="D188" s="152">
        <v>25000</v>
      </c>
      <c r="E188" s="152">
        <v>0</v>
      </c>
      <c r="F188" s="216">
        <v>0</v>
      </c>
      <c r="G188" s="198"/>
      <c r="H188" s="216">
        <v>25000</v>
      </c>
      <c r="I188" s="198"/>
      <c r="J188" s="198"/>
    </row>
    <row r="189" spans="1:10">
      <c r="A189" s="151" t="s">
        <v>8</v>
      </c>
      <c r="B189" s="215" t="s">
        <v>9</v>
      </c>
      <c r="C189" s="198"/>
      <c r="D189" s="152">
        <v>12000</v>
      </c>
      <c r="E189" s="152">
        <v>5000</v>
      </c>
      <c r="F189" s="216">
        <v>41.67</v>
      </c>
      <c r="G189" s="198"/>
      <c r="H189" s="216">
        <v>17000</v>
      </c>
      <c r="I189" s="198"/>
      <c r="J189" s="198"/>
    </row>
    <row r="190" spans="1:10">
      <c r="A190" s="151" t="s">
        <v>10</v>
      </c>
      <c r="B190" s="215" t="s">
        <v>11</v>
      </c>
      <c r="C190" s="198"/>
      <c r="D190" s="152">
        <v>10000</v>
      </c>
      <c r="E190" s="152">
        <v>5000</v>
      </c>
      <c r="F190" s="216">
        <v>50</v>
      </c>
      <c r="G190" s="198"/>
      <c r="H190" s="216">
        <v>15000</v>
      </c>
      <c r="I190" s="198"/>
      <c r="J190" s="198"/>
    </row>
    <row r="191" spans="1:10">
      <c r="A191" s="151" t="s">
        <v>14</v>
      </c>
      <c r="B191" s="215" t="s">
        <v>15</v>
      </c>
      <c r="C191" s="198"/>
      <c r="D191" s="152">
        <v>2000</v>
      </c>
      <c r="E191" s="152">
        <v>0</v>
      </c>
      <c r="F191" s="216">
        <v>0</v>
      </c>
      <c r="G191" s="198"/>
      <c r="H191" s="216">
        <v>2000</v>
      </c>
      <c r="I191" s="198"/>
      <c r="J191" s="198"/>
    </row>
    <row r="194" spans="1:5">
      <c r="A194" s="190" t="s">
        <v>90</v>
      </c>
      <c r="B194" s="190"/>
      <c r="C194" s="190"/>
      <c r="D194" s="190"/>
      <c r="E194" s="190"/>
    </row>
    <row r="195" spans="1:5">
      <c r="A195" s="188" t="s">
        <v>91</v>
      </c>
      <c r="B195" s="188"/>
      <c r="C195" s="188"/>
      <c r="D195" s="188"/>
      <c r="E195" s="188"/>
    </row>
    <row r="196" spans="1:5">
      <c r="A196" s="189" t="s">
        <v>213</v>
      </c>
      <c r="B196" s="189"/>
      <c r="C196" s="189"/>
      <c r="D196" s="189"/>
      <c r="E196" s="189"/>
    </row>
    <row r="197" spans="1:5">
      <c r="A197" s="189"/>
      <c r="B197" s="189"/>
      <c r="C197" s="189"/>
      <c r="D197" s="189"/>
      <c r="E197" s="189"/>
    </row>
    <row r="198" spans="1:5">
      <c r="A198" s="118"/>
      <c r="B198" s="118"/>
      <c r="C198" s="130"/>
      <c r="D198" s="130"/>
      <c r="E198" s="130"/>
    </row>
    <row r="199" spans="1:5">
      <c r="A199" s="129" t="s">
        <v>219</v>
      </c>
      <c r="B199" s="129"/>
      <c r="C199" s="31"/>
      <c r="D199" s="31"/>
      <c r="E199" s="31"/>
    </row>
    <row r="200" spans="1:5">
      <c r="A200" s="129" t="s">
        <v>224</v>
      </c>
      <c r="B200" s="129"/>
      <c r="C200" s="217"/>
      <c r="D200" s="217"/>
      <c r="E200" s="217"/>
    </row>
    <row r="201" spans="1:5">
      <c r="A201" s="129"/>
      <c r="B201" s="129"/>
      <c r="C201" s="157"/>
      <c r="D201" s="157"/>
      <c r="E201" s="157"/>
    </row>
    <row r="202" spans="1:5">
      <c r="A202" s="129"/>
      <c r="B202" s="129"/>
      <c r="C202" s="157"/>
      <c r="D202" s="157"/>
      <c r="E202" s="157"/>
    </row>
    <row r="203" spans="1:5">
      <c r="A203" s="129"/>
      <c r="B203" s="129"/>
      <c r="C203" s="158"/>
      <c r="D203" s="158" t="s">
        <v>221</v>
      </c>
      <c r="E203" s="157"/>
    </row>
    <row r="204" spans="1:5">
      <c r="A204" s="129"/>
      <c r="B204" s="129"/>
      <c r="C204" s="158"/>
      <c r="D204" s="157" t="s">
        <v>220</v>
      </c>
      <c r="E204" s="157"/>
    </row>
    <row r="205" spans="1:5">
      <c r="A205" s="119"/>
      <c r="B205" s="119"/>
      <c r="C205" s="218"/>
      <c r="D205" s="218"/>
      <c r="E205" s="218"/>
    </row>
  </sheetData>
  <mergeCells count="569">
    <mergeCell ref="A194:E194"/>
    <mergeCell ref="A195:E195"/>
    <mergeCell ref="A196:E197"/>
    <mergeCell ref="C200:E200"/>
    <mergeCell ref="C205:E205"/>
    <mergeCell ref="A1:E1"/>
    <mergeCell ref="A2:E2"/>
    <mergeCell ref="A3:E4"/>
    <mergeCell ref="F1:J1"/>
    <mergeCell ref="F2:J2"/>
    <mergeCell ref="F3:J4"/>
    <mergeCell ref="B190:C190"/>
    <mergeCell ref="F190:G190"/>
    <mergeCell ref="H190:J190"/>
    <mergeCell ref="B191:C191"/>
    <mergeCell ref="F191:G191"/>
    <mergeCell ref="H191:J191"/>
    <mergeCell ref="B188:C188"/>
    <mergeCell ref="F188:G188"/>
    <mergeCell ref="H188:J188"/>
    <mergeCell ref="B189:C189"/>
    <mergeCell ref="F189:G189"/>
    <mergeCell ref="H189:J189"/>
    <mergeCell ref="B186:C186"/>
    <mergeCell ref="F186:G186"/>
    <mergeCell ref="H186:J186"/>
    <mergeCell ref="B187:C187"/>
    <mergeCell ref="F187:G187"/>
    <mergeCell ref="H187:J187"/>
    <mergeCell ref="B184:C184"/>
    <mergeCell ref="F184:G184"/>
    <mergeCell ref="H184:J184"/>
    <mergeCell ref="B185:C185"/>
    <mergeCell ref="F185:G185"/>
    <mergeCell ref="H185:J185"/>
    <mergeCell ref="B182:C182"/>
    <mergeCell ref="F182:G182"/>
    <mergeCell ref="H182:J182"/>
    <mergeCell ref="B183:C183"/>
    <mergeCell ref="F183:G183"/>
    <mergeCell ref="H183:J183"/>
    <mergeCell ref="B180:C180"/>
    <mergeCell ref="F180:G180"/>
    <mergeCell ref="H180:J180"/>
    <mergeCell ref="B181:C181"/>
    <mergeCell ref="F181:G181"/>
    <mergeCell ref="H181:J181"/>
    <mergeCell ref="B178:C178"/>
    <mergeCell ref="F178:G178"/>
    <mergeCell ref="H178:J178"/>
    <mergeCell ref="B179:C179"/>
    <mergeCell ref="F179:G179"/>
    <mergeCell ref="H179:J179"/>
    <mergeCell ref="B176:C176"/>
    <mergeCell ref="F176:G176"/>
    <mergeCell ref="H176:J176"/>
    <mergeCell ref="B177:C177"/>
    <mergeCell ref="F177:G177"/>
    <mergeCell ref="H177:J177"/>
    <mergeCell ref="B174:C174"/>
    <mergeCell ref="F174:G174"/>
    <mergeCell ref="H174:J174"/>
    <mergeCell ref="B175:C175"/>
    <mergeCell ref="F175:G175"/>
    <mergeCell ref="H175:J175"/>
    <mergeCell ref="B172:C172"/>
    <mergeCell ref="F172:G172"/>
    <mergeCell ref="H172:J172"/>
    <mergeCell ref="B173:C173"/>
    <mergeCell ref="F173:G173"/>
    <mergeCell ref="H173:J173"/>
    <mergeCell ref="B170:C170"/>
    <mergeCell ref="F170:G170"/>
    <mergeCell ref="H170:J170"/>
    <mergeCell ref="B171:C171"/>
    <mergeCell ref="F171:G171"/>
    <mergeCell ref="H171:J171"/>
    <mergeCell ref="B168:C168"/>
    <mergeCell ref="F168:G168"/>
    <mergeCell ref="H168:J168"/>
    <mergeCell ref="B169:C169"/>
    <mergeCell ref="F169:G169"/>
    <mergeCell ref="H169:J169"/>
    <mergeCell ref="B166:C166"/>
    <mergeCell ref="F166:G166"/>
    <mergeCell ref="H166:J166"/>
    <mergeCell ref="B167:C167"/>
    <mergeCell ref="F167:G167"/>
    <mergeCell ref="H167:J167"/>
    <mergeCell ref="B164:C164"/>
    <mergeCell ref="F164:G164"/>
    <mergeCell ref="H164:J164"/>
    <mergeCell ref="B165:C165"/>
    <mergeCell ref="F165:G165"/>
    <mergeCell ref="H165:J165"/>
    <mergeCell ref="B162:C162"/>
    <mergeCell ref="F162:G162"/>
    <mergeCell ref="H162:J162"/>
    <mergeCell ref="B163:C163"/>
    <mergeCell ref="F163:G163"/>
    <mergeCell ref="H163:J163"/>
    <mergeCell ref="B160:C160"/>
    <mergeCell ref="F160:G160"/>
    <mergeCell ref="H160:J160"/>
    <mergeCell ref="B161:C161"/>
    <mergeCell ref="F161:G161"/>
    <mergeCell ref="H161:J161"/>
    <mergeCell ref="B158:C158"/>
    <mergeCell ref="F158:G158"/>
    <mergeCell ref="H158:J158"/>
    <mergeCell ref="B159:C159"/>
    <mergeCell ref="F159:G159"/>
    <mergeCell ref="H159:J159"/>
    <mergeCell ref="B156:C156"/>
    <mergeCell ref="F156:G156"/>
    <mergeCell ref="H156:J156"/>
    <mergeCell ref="B157:C157"/>
    <mergeCell ref="F157:G157"/>
    <mergeCell ref="H157:J157"/>
    <mergeCell ref="B154:C154"/>
    <mergeCell ref="F154:G154"/>
    <mergeCell ref="H154:J154"/>
    <mergeCell ref="B155:C155"/>
    <mergeCell ref="F155:G155"/>
    <mergeCell ref="H155:J155"/>
    <mergeCell ref="B152:C152"/>
    <mergeCell ref="F152:G152"/>
    <mergeCell ref="H152:J152"/>
    <mergeCell ref="B153:C153"/>
    <mergeCell ref="F153:G153"/>
    <mergeCell ref="H153:J153"/>
    <mergeCell ref="B150:C150"/>
    <mergeCell ref="F150:G150"/>
    <mergeCell ref="H150:J150"/>
    <mergeCell ref="B151:C151"/>
    <mergeCell ref="F151:G151"/>
    <mergeCell ref="H151:J151"/>
    <mergeCell ref="B148:C148"/>
    <mergeCell ref="F148:G148"/>
    <mergeCell ref="H148:J148"/>
    <mergeCell ref="B149:C149"/>
    <mergeCell ref="F149:G149"/>
    <mergeCell ref="H149:J149"/>
    <mergeCell ref="B146:C146"/>
    <mergeCell ref="F146:G146"/>
    <mergeCell ref="H146:J146"/>
    <mergeCell ref="B147:C147"/>
    <mergeCell ref="F147:G147"/>
    <mergeCell ref="H147:J147"/>
    <mergeCell ref="B144:C144"/>
    <mergeCell ref="F144:G144"/>
    <mergeCell ref="H144:J144"/>
    <mergeCell ref="B145:C145"/>
    <mergeCell ref="F145:G145"/>
    <mergeCell ref="H145:J145"/>
    <mergeCell ref="B142:C142"/>
    <mergeCell ref="F142:G142"/>
    <mergeCell ref="H142:J142"/>
    <mergeCell ref="B143:C143"/>
    <mergeCell ref="F143:G143"/>
    <mergeCell ref="H143:J143"/>
    <mergeCell ref="B140:C140"/>
    <mergeCell ref="F140:G140"/>
    <mergeCell ref="H140:J140"/>
    <mergeCell ref="B141:C141"/>
    <mergeCell ref="F141:G141"/>
    <mergeCell ref="H141:J141"/>
    <mergeCell ref="B138:C138"/>
    <mergeCell ref="F138:G138"/>
    <mergeCell ref="H138:J138"/>
    <mergeCell ref="B139:C139"/>
    <mergeCell ref="F139:G139"/>
    <mergeCell ref="H139:J139"/>
    <mergeCell ref="B136:C136"/>
    <mergeCell ref="F136:G136"/>
    <mergeCell ref="H136:J136"/>
    <mergeCell ref="B137:C137"/>
    <mergeCell ref="F137:G137"/>
    <mergeCell ref="H137:J137"/>
    <mergeCell ref="B134:C134"/>
    <mergeCell ref="F134:G134"/>
    <mergeCell ref="H134:J134"/>
    <mergeCell ref="B135:C135"/>
    <mergeCell ref="F135:G135"/>
    <mergeCell ref="H135:J135"/>
    <mergeCell ref="B132:C132"/>
    <mergeCell ref="F132:G132"/>
    <mergeCell ref="H132:J132"/>
    <mergeCell ref="B133:C133"/>
    <mergeCell ref="F133:G133"/>
    <mergeCell ref="H133:J133"/>
    <mergeCell ref="B130:C130"/>
    <mergeCell ref="F130:G130"/>
    <mergeCell ref="H130:J130"/>
    <mergeCell ref="B131:C131"/>
    <mergeCell ref="F131:G131"/>
    <mergeCell ref="H131:J131"/>
    <mergeCell ref="B128:C128"/>
    <mergeCell ref="F128:G128"/>
    <mergeCell ref="H128:J128"/>
    <mergeCell ref="B129:C129"/>
    <mergeCell ref="F129:G129"/>
    <mergeCell ref="H129:J129"/>
    <mergeCell ref="B126:C126"/>
    <mergeCell ref="F126:G126"/>
    <mergeCell ref="H126:J126"/>
    <mergeCell ref="B127:C127"/>
    <mergeCell ref="F127:G127"/>
    <mergeCell ref="H127:J127"/>
    <mergeCell ref="B124:C124"/>
    <mergeCell ref="F124:G124"/>
    <mergeCell ref="H124:J124"/>
    <mergeCell ref="B125:C125"/>
    <mergeCell ref="F125:G125"/>
    <mergeCell ref="H125:J125"/>
    <mergeCell ref="B122:C122"/>
    <mergeCell ref="F122:G122"/>
    <mergeCell ref="H122:J122"/>
    <mergeCell ref="B123:C123"/>
    <mergeCell ref="F123:G123"/>
    <mergeCell ref="H123:J123"/>
    <mergeCell ref="B120:C120"/>
    <mergeCell ref="F120:G120"/>
    <mergeCell ref="H120:J120"/>
    <mergeCell ref="B121:C121"/>
    <mergeCell ref="F121:G121"/>
    <mergeCell ref="H121:J121"/>
    <mergeCell ref="B118:C118"/>
    <mergeCell ref="F118:G118"/>
    <mergeCell ref="H118:J118"/>
    <mergeCell ref="B119:C119"/>
    <mergeCell ref="F119:G119"/>
    <mergeCell ref="H119:J119"/>
    <mergeCell ref="B116:C116"/>
    <mergeCell ref="F116:G116"/>
    <mergeCell ref="H116:J116"/>
    <mergeCell ref="B117:C117"/>
    <mergeCell ref="F117:G117"/>
    <mergeCell ref="H117:J117"/>
    <mergeCell ref="B114:C114"/>
    <mergeCell ref="F114:G114"/>
    <mergeCell ref="H114:J114"/>
    <mergeCell ref="B115:C115"/>
    <mergeCell ref="F115:G115"/>
    <mergeCell ref="H115:J115"/>
    <mergeCell ref="B112:C112"/>
    <mergeCell ref="F112:G112"/>
    <mergeCell ref="H112:J112"/>
    <mergeCell ref="B113:C113"/>
    <mergeCell ref="F113:G113"/>
    <mergeCell ref="H113:J113"/>
    <mergeCell ref="B110:C110"/>
    <mergeCell ref="F110:G110"/>
    <mergeCell ref="H110:J110"/>
    <mergeCell ref="B111:C111"/>
    <mergeCell ref="F111:G111"/>
    <mergeCell ref="H111:J111"/>
    <mergeCell ref="B108:C108"/>
    <mergeCell ref="F108:G108"/>
    <mergeCell ref="H108:J108"/>
    <mergeCell ref="B109:C109"/>
    <mergeCell ref="F109:G109"/>
    <mergeCell ref="H109:J109"/>
    <mergeCell ref="B106:C106"/>
    <mergeCell ref="F106:G106"/>
    <mergeCell ref="H106:J106"/>
    <mergeCell ref="B107:C107"/>
    <mergeCell ref="F107:G107"/>
    <mergeCell ref="H107:J107"/>
    <mergeCell ref="B104:C104"/>
    <mergeCell ref="F104:G104"/>
    <mergeCell ref="H104:J104"/>
    <mergeCell ref="B105:C105"/>
    <mergeCell ref="F105:G105"/>
    <mergeCell ref="H105:J105"/>
    <mergeCell ref="B102:C102"/>
    <mergeCell ref="F102:G102"/>
    <mergeCell ref="H102:J102"/>
    <mergeCell ref="B103:C103"/>
    <mergeCell ref="F103:G103"/>
    <mergeCell ref="H103:J103"/>
    <mergeCell ref="B100:C100"/>
    <mergeCell ref="F100:G100"/>
    <mergeCell ref="H100:J100"/>
    <mergeCell ref="B101:C101"/>
    <mergeCell ref="F101:G101"/>
    <mergeCell ref="H101:J101"/>
    <mergeCell ref="B98:C98"/>
    <mergeCell ref="F98:G98"/>
    <mergeCell ref="H98:J98"/>
    <mergeCell ref="B99:C99"/>
    <mergeCell ref="F99:G99"/>
    <mergeCell ref="H99:J99"/>
    <mergeCell ref="B96:C96"/>
    <mergeCell ref="F96:G96"/>
    <mergeCell ref="H96:J96"/>
    <mergeCell ref="B97:C97"/>
    <mergeCell ref="F97:G97"/>
    <mergeCell ref="H97:J97"/>
    <mergeCell ref="B94:C94"/>
    <mergeCell ref="F94:G94"/>
    <mergeCell ref="H94:J94"/>
    <mergeCell ref="B95:C95"/>
    <mergeCell ref="F95:G95"/>
    <mergeCell ref="H95:J95"/>
    <mergeCell ref="B92:C92"/>
    <mergeCell ref="F92:G92"/>
    <mergeCell ref="H92:J92"/>
    <mergeCell ref="B93:C93"/>
    <mergeCell ref="F93:G93"/>
    <mergeCell ref="H93:J93"/>
    <mergeCell ref="B90:C90"/>
    <mergeCell ref="F90:G90"/>
    <mergeCell ref="H90:J90"/>
    <mergeCell ref="B91:C91"/>
    <mergeCell ref="F91:G91"/>
    <mergeCell ref="H91:J91"/>
    <mergeCell ref="B88:C88"/>
    <mergeCell ref="F88:G88"/>
    <mergeCell ref="H88:J88"/>
    <mergeCell ref="B89:C89"/>
    <mergeCell ref="F89:G89"/>
    <mergeCell ref="H89:J89"/>
    <mergeCell ref="B86:C86"/>
    <mergeCell ref="F86:G86"/>
    <mergeCell ref="H86:J86"/>
    <mergeCell ref="B87:C87"/>
    <mergeCell ref="F87:G87"/>
    <mergeCell ref="H87:J87"/>
    <mergeCell ref="B84:C84"/>
    <mergeCell ref="F84:G84"/>
    <mergeCell ref="H84:J84"/>
    <mergeCell ref="B85:C85"/>
    <mergeCell ref="F85:G85"/>
    <mergeCell ref="H85:J85"/>
    <mergeCell ref="B82:C82"/>
    <mergeCell ref="F82:G82"/>
    <mergeCell ref="H82:J82"/>
    <mergeCell ref="B83:C83"/>
    <mergeCell ref="F83:G83"/>
    <mergeCell ref="H83:J83"/>
    <mergeCell ref="B80:C80"/>
    <mergeCell ref="F80:G80"/>
    <mergeCell ref="H80:J80"/>
    <mergeCell ref="B81:C81"/>
    <mergeCell ref="F81:G81"/>
    <mergeCell ref="H81:J81"/>
    <mergeCell ref="B78:C78"/>
    <mergeCell ref="F78:G78"/>
    <mergeCell ref="H78:J78"/>
    <mergeCell ref="B79:C79"/>
    <mergeCell ref="F79:G79"/>
    <mergeCell ref="H79:J79"/>
    <mergeCell ref="B76:C76"/>
    <mergeCell ref="F76:G76"/>
    <mergeCell ref="H76:J76"/>
    <mergeCell ref="B77:C77"/>
    <mergeCell ref="F77:G77"/>
    <mergeCell ref="H77:J77"/>
    <mergeCell ref="B74:C74"/>
    <mergeCell ref="F74:G74"/>
    <mergeCell ref="H74:J74"/>
    <mergeCell ref="B75:C75"/>
    <mergeCell ref="F75:G75"/>
    <mergeCell ref="H75:J75"/>
    <mergeCell ref="B72:C72"/>
    <mergeCell ref="F72:G72"/>
    <mergeCell ref="H72:J72"/>
    <mergeCell ref="B73:C73"/>
    <mergeCell ref="F73:G73"/>
    <mergeCell ref="H73:J73"/>
    <mergeCell ref="B70:C70"/>
    <mergeCell ref="F70:G70"/>
    <mergeCell ref="H70:J70"/>
    <mergeCell ref="B71:C71"/>
    <mergeCell ref="F71:G71"/>
    <mergeCell ref="H71:J71"/>
    <mergeCell ref="B68:C68"/>
    <mergeCell ref="F68:G68"/>
    <mergeCell ref="H68:J68"/>
    <mergeCell ref="B69:C69"/>
    <mergeCell ref="F69:G69"/>
    <mergeCell ref="H69:J69"/>
    <mergeCell ref="B66:C66"/>
    <mergeCell ref="F66:G66"/>
    <mergeCell ref="H66:J66"/>
    <mergeCell ref="B67:C67"/>
    <mergeCell ref="F67:G67"/>
    <mergeCell ref="H67:J67"/>
    <mergeCell ref="B64:C64"/>
    <mergeCell ref="F64:G64"/>
    <mergeCell ref="H64:J64"/>
    <mergeCell ref="B65:C65"/>
    <mergeCell ref="F65:G65"/>
    <mergeCell ref="H65:J65"/>
    <mergeCell ref="B62:C62"/>
    <mergeCell ref="F62:G62"/>
    <mergeCell ref="H62:J62"/>
    <mergeCell ref="B63:C63"/>
    <mergeCell ref="F63:G63"/>
    <mergeCell ref="H63:J63"/>
    <mergeCell ref="B60:C60"/>
    <mergeCell ref="F60:G60"/>
    <mergeCell ref="H60:J60"/>
    <mergeCell ref="B61:C61"/>
    <mergeCell ref="F61:G61"/>
    <mergeCell ref="H61:J61"/>
    <mergeCell ref="B58:C58"/>
    <mergeCell ref="F58:G58"/>
    <mergeCell ref="H58:J58"/>
    <mergeCell ref="B59:C59"/>
    <mergeCell ref="F59:G59"/>
    <mergeCell ref="H59:J59"/>
    <mergeCell ref="B56:C56"/>
    <mergeCell ref="F56:G56"/>
    <mergeCell ref="H56:J56"/>
    <mergeCell ref="B57:C57"/>
    <mergeCell ref="F57:G57"/>
    <mergeCell ref="H57:J57"/>
    <mergeCell ref="B54:C54"/>
    <mergeCell ref="F54:G54"/>
    <mergeCell ref="H54:J54"/>
    <mergeCell ref="B55:C55"/>
    <mergeCell ref="F55:G55"/>
    <mergeCell ref="H55:J55"/>
    <mergeCell ref="B52:C52"/>
    <mergeCell ref="F52:G52"/>
    <mergeCell ref="H52:J52"/>
    <mergeCell ref="B53:C53"/>
    <mergeCell ref="F53:G53"/>
    <mergeCell ref="H53:J53"/>
    <mergeCell ref="B50:C50"/>
    <mergeCell ref="F50:G50"/>
    <mergeCell ref="H50:J50"/>
    <mergeCell ref="B51:C51"/>
    <mergeCell ref="F51:G51"/>
    <mergeCell ref="H51:J51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B44:C44"/>
    <mergeCell ref="F44:G44"/>
    <mergeCell ref="H44:J44"/>
    <mergeCell ref="B45:C45"/>
    <mergeCell ref="F45:G45"/>
    <mergeCell ref="H45:J45"/>
    <mergeCell ref="B42:C42"/>
    <mergeCell ref="F42:G42"/>
    <mergeCell ref="H42:J42"/>
    <mergeCell ref="B43:C43"/>
    <mergeCell ref="F43:G43"/>
    <mergeCell ref="H43:J43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36:C36"/>
    <mergeCell ref="F36:G36"/>
    <mergeCell ref="H36:J36"/>
    <mergeCell ref="B37:C37"/>
    <mergeCell ref="F37:G37"/>
    <mergeCell ref="H37:J37"/>
    <mergeCell ref="B34:C34"/>
    <mergeCell ref="F34:G34"/>
    <mergeCell ref="H34:J34"/>
    <mergeCell ref="B35:C35"/>
    <mergeCell ref="F35:G35"/>
    <mergeCell ref="H35:J35"/>
    <mergeCell ref="B32:C32"/>
    <mergeCell ref="F32:G32"/>
    <mergeCell ref="H32:J32"/>
    <mergeCell ref="B33:C33"/>
    <mergeCell ref="F33:G33"/>
    <mergeCell ref="H33:J33"/>
    <mergeCell ref="B30:C30"/>
    <mergeCell ref="F30:G30"/>
    <mergeCell ref="H30:J30"/>
    <mergeCell ref="B31:C31"/>
    <mergeCell ref="F31:G31"/>
    <mergeCell ref="H31:J31"/>
    <mergeCell ref="B28:C28"/>
    <mergeCell ref="F28:G28"/>
    <mergeCell ref="H28:J28"/>
    <mergeCell ref="B29:C29"/>
    <mergeCell ref="F29:G29"/>
    <mergeCell ref="H29:J29"/>
    <mergeCell ref="B26:C26"/>
    <mergeCell ref="F26:G26"/>
    <mergeCell ref="H26:J26"/>
    <mergeCell ref="B27:C27"/>
    <mergeCell ref="F27:G27"/>
    <mergeCell ref="H27:J27"/>
    <mergeCell ref="B24:C24"/>
    <mergeCell ref="F24:G24"/>
    <mergeCell ref="H24:J24"/>
    <mergeCell ref="B25:C25"/>
    <mergeCell ref="F25:G25"/>
    <mergeCell ref="H25:J25"/>
    <mergeCell ref="B22:C22"/>
    <mergeCell ref="F22:G22"/>
    <mergeCell ref="H22:J22"/>
    <mergeCell ref="B23:C23"/>
    <mergeCell ref="F23:G23"/>
    <mergeCell ref="H23:J23"/>
    <mergeCell ref="B20:C20"/>
    <mergeCell ref="F20:G20"/>
    <mergeCell ref="H20:J20"/>
    <mergeCell ref="B21:C21"/>
    <mergeCell ref="F21:G21"/>
    <mergeCell ref="H21:J21"/>
    <mergeCell ref="B18:C18"/>
    <mergeCell ref="F18:G18"/>
    <mergeCell ref="H18:J18"/>
    <mergeCell ref="B19:C19"/>
    <mergeCell ref="F19:G19"/>
    <mergeCell ref="H19:J19"/>
    <mergeCell ref="B16:C16"/>
    <mergeCell ref="F16:G16"/>
    <mergeCell ref="H16:J16"/>
    <mergeCell ref="B17:C17"/>
    <mergeCell ref="F17:G17"/>
    <mergeCell ref="H17:J17"/>
    <mergeCell ref="B14:C14"/>
    <mergeCell ref="F14:G14"/>
    <mergeCell ref="H14:J14"/>
    <mergeCell ref="B15:C15"/>
    <mergeCell ref="F15:G15"/>
    <mergeCell ref="H15:J15"/>
    <mergeCell ref="B12:C12"/>
    <mergeCell ref="F12:G12"/>
    <mergeCell ref="H12:J12"/>
    <mergeCell ref="B13:C13"/>
    <mergeCell ref="F13:G13"/>
    <mergeCell ref="H13:J13"/>
    <mergeCell ref="B11:C11"/>
    <mergeCell ref="F11:G11"/>
    <mergeCell ref="H11:J11"/>
    <mergeCell ref="B8:C8"/>
    <mergeCell ref="F8:G8"/>
    <mergeCell ref="H8:J8"/>
    <mergeCell ref="B9:C9"/>
    <mergeCell ref="F9:G9"/>
    <mergeCell ref="H9:J9"/>
    <mergeCell ref="B6:C6"/>
    <mergeCell ref="F6:G6"/>
    <mergeCell ref="H6:J6"/>
    <mergeCell ref="B7:C7"/>
    <mergeCell ref="F7:G7"/>
    <mergeCell ref="H7:J7"/>
    <mergeCell ref="B10:C10"/>
    <mergeCell ref="F10:G10"/>
    <mergeCell ref="H10:J10"/>
  </mergeCells>
  <pageMargins left="0.7" right="0.7" top="0.75" bottom="0.75" header="0.3" footer="0.3"/>
  <pageSetup paperSize="9" scale="71" orientation="portrait" r:id="rId1"/>
  <rowBreaks count="1" manualBreakCount="1">
    <brk id="1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zoomScale="60" zoomScaleNormal="100"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OPĆI DIO</vt:lpstr>
      <vt:lpstr>POSEBAN DIO</vt:lpstr>
      <vt:lpstr>POSEBAN DIO-</vt:lpstr>
      <vt:lpstr>List3</vt:lpstr>
      <vt:lpstr>'OPĆI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Đurđica Kuharski Tončić</cp:lastModifiedBy>
  <cp:lastPrinted>2022-05-24T09:03:33Z</cp:lastPrinted>
  <dcterms:created xsi:type="dcterms:W3CDTF">2017-11-16T11:13:42Z</dcterms:created>
  <dcterms:modified xsi:type="dcterms:W3CDTF">2022-07-18T14:24:06Z</dcterms:modified>
</cp:coreProperties>
</file>